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Estadísticas operación casinos\Boletín Estadístico\Boletín Estadístico 2016\"/>
    </mc:Choice>
  </mc:AlternateContent>
  <bookViews>
    <workbookView xWindow="-15" yWindow="9810" windowWidth="25440" windowHeight="3030" tabRatio="897" activeTab="8"/>
  </bookViews>
  <sheets>
    <sheet name="Indice" sheetId="5" r:id="rId1"/>
    <sheet name="Oferta de Juegos" sheetId="11" r:id="rId2"/>
    <sheet name="Parque de Máquinas" sheetId="13" r:id="rId3"/>
    <sheet name="Posiciones de Juego" sheetId="12" r:id="rId4"/>
    <sheet name="Ingresos Brutos del Juego" sheetId="1" r:id="rId5"/>
    <sheet name="Impuestos" sheetId="2" r:id="rId6"/>
    <sheet name="Visitas" sheetId="3" r:id="rId7"/>
    <sheet name="Retorno Máquinas" sheetId="7" r:id="rId8"/>
    <sheet name="Resumen Industria" sheetId="4" r:id="rId9"/>
    <sheet name="Glosario" sheetId="6" r:id="rId10"/>
  </sheets>
  <definedNames>
    <definedName name="_xlnm.Print_Area" localSheetId="9">Glosario!$A$1:$E$18</definedName>
    <definedName name="_xlnm.Print_Area" localSheetId="5">Impuestos!$A$1:$Q$52</definedName>
    <definedName name="_xlnm.Print_Area" localSheetId="0">Indice!$A$1:$E$28</definedName>
    <definedName name="_xlnm.Print_Area" localSheetId="4">'Ingresos Brutos del Juego'!$A$1:$R$29</definedName>
    <definedName name="_xlnm.Print_Area" localSheetId="1">'Oferta de Juegos'!$A$1:$I$29</definedName>
    <definedName name="_xlnm.Print_Area" localSheetId="2">'Parque de Máquinas'!$A$1:$T$29</definedName>
    <definedName name="_xlnm.Print_Area" localSheetId="3">'Posiciones de Juego'!$A$1:$J$70</definedName>
    <definedName name="_xlnm.Print_Area" localSheetId="8">'Resumen Industria'!$A$1:$Q$48</definedName>
    <definedName name="_xlnm.Print_Area" localSheetId="7">'Retorno Máquinas'!$A$1:$Q$51</definedName>
    <definedName name="_xlnm.Print_Area" localSheetId="6">Visitas!$A$1:$Q$74</definedName>
  </definedNames>
  <calcPr calcId="152511"/>
</workbook>
</file>

<file path=xl/calcChain.xml><?xml version="1.0" encoding="utf-8"?>
<calcChain xmlns="http://schemas.openxmlformats.org/spreadsheetml/2006/main">
  <c r="E25" i="4" l="1"/>
  <c r="E26" i="4"/>
  <c r="O26" i="4"/>
  <c r="O16" i="4"/>
  <c r="E16" i="4"/>
  <c r="E15" i="4"/>
  <c r="E27" i="1" l="1"/>
  <c r="D25" i="4" l="1"/>
  <c r="D16" i="4"/>
  <c r="D26" i="4" s="1"/>
  <c r="D15" i="4"/>
  <c r="O10" i="1"/>
  <c r="O11" i="1"/>
  <c r="O12" i="1"/>
  <c r="O13" i="1"/>
  <c r="O14" i="1"/>
  <c r="O15" i="1"/>
  <c r="O16" i="1"/>
  <c r="O17" i="1"/>
  <c r="O18" i="1"/>
  <c r="O19" i="1"/>
  <c r="O20" i="1"/>
  <c r="O21" i="1"/>
  <c r="O22" i="1"/>
  <c r="O23" i="1"/>
  <c r="O24" i="1"/>
  <c r="O25" i="1"/>
  <c r="I11" i="12" l="1"/>
  <c r="I12" i="12"/>
  <c r="I13" i="12"/>
  <c r="I14" i="12"/>
  <c r="I15" i="12"/>
  <c r="I16" i="12"/>
  <c r="I17" i="12"/>
  <c r="I18" i="12"/>
  <c r="I19" i="12"/>
  <c r="I20" i="12"/>
  <c r="I21" i="12"/>
  <c r="I22" i="12"/>
  <c r="I23" i="12"/>
  <c r="I24" i="12"/>
  <c r="I25" i="12"/>
  <c r="I26" i="12"/>
  <c r="P26" i="7" l="1"/>
  <c r="P26" i="2" l="1"/>
  <c r="Q27" i="13" l="1"/>
  <c r="P27" i="13"/>
  <c r="O27" i="13"/>
  <c r="N27" i="13"/>
  <c r="M27" i="13"/>
  <c r="L27" i="13"/>
  <c r="K27" i="13"/>
  <c r="J27" i="13"/>
  <c r="I27" i="13"/>
  <c r="H27" i="13"/>
  <c r="G27" i="13"/>
  <c r="F27" i="13"/>
  <c r="E27" i="13"/>
  <c r="D27" i="13"/>
  <c r="C27" i="13"/>
  <c r="R26" i="13"/>
  <c r="R25" i="13"/>
  <c r="R24" i="13"/>
  <c r="R23" i="13"/>
  <c r="R22" i="13"/>
  <c r="R21" i="13"/>
  <c r="R20" i="13"/>
  <c r="R19" i="13"/>
  <c r="R18" i="13"/>
  <c r="R17" i="13"/>
  <c r="R16" i="13"/>
  <c r="R15" i="13"/>
  <c r="R14" i="13"/>
  <c r="R13" i="13"/>
  <c r="R12" i="13"/>
  <c r="R11" i="13"/>
  <c r="R27" i="13" l="1"/>
  <c r="S22" i="13" s="1"/>
  <c r="S16" i="13" l="1"/>
  <c r="S18" i="13"/>
  <c r="G28" i="13"/>
  <c r="S21" i="13"/>
  <c r="K28" i="13"/>
  <c r="S19" i="13"/>
  <c r="S17" i="13"/>
  <c r="S20" i="13"/>
  <c r="S15" i="13"/>
  <c r="J28" i="13"/>
  <c r="Q28" i="13"/>
  <c r="M28" i="13"/>
  <c r="I28" i="13"/>
  <c r="F28" i="13"/>
  <c r="P28" i="13"/>
  <c r="L28" i="13"/>
  <c r="H28" i="13"/>
  <c r="E28" i="13"/>
  <c r="D28" i="13"/>
  <c r="S12" i="13"/>
  <c r="C28" i="13"/>
  <c r="S11" i="13"/>
  <c r="S14" i="13"/>
  <c r="S13" i="13"/>
  <c r="O28" i="13"/>
  <c r="S24" i="13"/>
  <c r="N28" i="13"/>
  <c r="S23" i="13"/>
  <c r="S26" i="13"/>
  <c r="S25" i="13"/>
  <c r="R28" i="13" l="1"/>
  <c r="S27" i="13"/>
  <c r="I26" i="1" l="1"/>
  <c r="I27" i="1" s="1"/>
  <c r="D27" i="12" l="1"/>
  <c r="E27" i="12"/>
  <c r="F27" i="12"/>
  <c r="G27" i="12"/>
  <c r="H27" i="12"/>
  <c r="P36" i="4" l="1"/>
  <c r="I26" i="3" l="1"/>
  <c r="J26" i="3"/>
  <c r="K26" i="3"/>
  <c r="L26" i="3"/>
  <c r="M26" i="3"/>
  <c r="N26" i="3"/>
  <c r="I46" i="3"/>
  <c r="J46" i="3"/>
  <c r="K46" i="3"/>
  <c r="L46" i="3"/>
  <c r="M46" i="3"/>
  <c r="N46" i="3"/>
  <c r="J26" i="7" l="1"/>
  <c r="K26" i="7"/>
  <c r="I27" i="12" l="1"/>
  <c r="H36" i="4" l="1"/>
  <c r="G36" i="4" l="1"/>
  <c r="D27" i="11" l="1"/>
  <c r="E27" i="11"/>
  <c r="F27" i="11"/>
  <c r="G27" i="11"/>
  <c r="H27" i="11"/>
  <c r="F36" i="4" l="1"/>
  <c r="N36" i="4" l="1"/>
  <c r="N47" i="4" l="1"/>
  <c r="N49" i="7"/>
  <c r="M47" i="4" l="1"/>
  <c r="M36" i="4"/>
  <c r="M49" i="7"/>
  <c r="O10" i="7"/>
  <c r="O11" i="7"/>
  <c r="O12" i="7"/>
  <c r="O13" i="7"/>
  <c r="O14" i="7"/>
  <c r="O15" i="7"/>
  <c r="O16" i="7"/>
  <c r="O17" i="7"/>
  <c r="O18" i="7"/>
  <c r="O19" i="7"/>
  <c r="O20" i="7"/>
  <c r="O21" i="7"/>
  <c r="O22" i="7"/>
  <c r="O23" i="7"/>
  <c r="O24" i="7"/>
  <c r="O25" i="7"/>
  <c r="L47" i="4" l="1"/>
  <c r="L36" i="4"/>
  <c r="L49" i="7" l="1"/>
  <c r="K47" i="4" l="1"/>
  <c r="K36" i="4"/>
  <c r="K49" i="7" l="1"/>
  <c r="P49" i="7" l="1"/>
  <c r="J47" i="4" l="1"/>
  <c r="J36" i="4"/>
  <c r="J49" i="7" l="1"/>
  <c r="I47" i="4" l="1"/>
  <c r="I36" i="4"/>
  <c r="I49" i="7"/>
  <c r="H47" i="4" l="1"/>
  <c r="H49" i="7" l="1"/>
  <c r="G47" i="4" l="1"/>
  <c r="G49" i="7"/>
  <c r="G26" i="7"/>
  <c r="O23" i="3"/>
  <c r="O43" i="3"/>
  <c r="O24" i="2"/>
  <c r="O23" i="2"/>
  <c r="O45" i="2"/>
  <c r="F47" i="4" l="1"/>
  <c r="F49" i="7"/>
  <c r="F26" i="7"/>
  <c r="O44" i="3"/>
  <c r="O24" i="3"/>
  <c r="O46" i="2"/>
  <c r="E47" i="4"/>
  <c r="E36" i="4"/>
  <c r="D49" i="7" l="1"/>
  <c r="E49" i="7"/>
  <c r="C16" i="4" l="1"/>
  <c r="C26" i="4" s="1"/>
  <c r="C15" i="4"/>
  <c r="O49" i="7"/>
  <c r="C49" i="7"/>
  <c r="E28" i="2" l="1"/>
  <c r="E48" i="3" s="1"/>
  <c r="E71" i="3" s="1"/>
  <c r="E70" i="3" s="1"/>
  <c r="F28" i="2"/>
  <c r="F48" i="3" s="1"/>
  <c r="F71" i="3" s="1"/>
  <c r="F70" i="3" s="1"/>
  <c r="G28" i="2"/>
  <c r="G48" i="3" s="1"/>
  <c r="H28" i="2"/>
  <c r="H48" i="3" s="1"/>
  <c r="I28" i="2"/>
  <c r="I48" i="3" s="1"/>
  <c r="J28" i="2"/>
  <c r="J48" i="3" s="1"/>
  <c r="K28" i="2"/>
  <c r="K48" i="3" s="1"/>
  <c r="L28" i="2"/>
  <c r="L48" i="3" s="1"/>
  <c r="M28" i="2"/>
  <c r="M48" i="3" s="1"/>
  <c r="N28" i="2"/>
  <c r="N48" i="3" s="1"/>
  <c r="D28" i="2"/>
  <c r="D48" i="3" s="1"/>
  <c r="C28" i="2"/>
  <c r="C48" i="3" s="1"/>
  <c r="C71" i="3" s="1"/>
  <c r="N71" i="3" l="1"/>
  <c r="N70" i="3" s="1"/>
  <c r="N47" i="3"/>
  <c r="D71" i="3"/>
  <c r="D70" i="3" s="1"/>
  <c r="D28" i="7"/>
  <c r="M47" i="3"/>
  <c r="M71" i="3"/>
  <c r="M70" i="3" s="1"/>
  <c r="L47" i="3"/>
  <c r="L71" i="3"/>
  <c r="L70" i="3" s="1"/>
  <c r="K47" i="3"/>
  <c r="K71" i="3"/>
  <c r="K70" i="3" s="1"/>
  <c r="J47" i="3"/>
  <c r="J71" i="3"/>
  <c r="J70" i="3" s="1"/>
  <c r="I47" i="3"/>
  <c r="I71" i="3"/>
  <c r="I70" i="3" s="1"/>
  <c r="H71" i="3"/>
  <c r="H70" i="3" s="1"/>
  <c r="J28" i="7"/>
  <c r="J27" i="7" s="1"/>
  <c r="L50" i="2"/>
  <c r="M28" i="7"/>
  <c r="I28" i="7"/>
  <c r="F28" i="7"/>
  <c r="F27" i="7" s="1"/>
  <c r="C50" i="2"/>
  <c r="D50" i="2"/>
  <c r="C28" i="7"/>
  <c r="C38" i="4" s="1"/>
  <c r="C27" i="4" s="1"/>
  <c r="C70" i="3"/>
  <c r="C25" i="4" s="1"/>
  <c r="K28" i="7"/>
  <c r="K27" i="7" s="1"/>
  <c r="G28" i="7"/>
  <c r="G27" i="7" s="1"/>
  <c r="G71" i="3"/>
  <c r="G70" i="3" s="1"/>
  <c r="E28" i="7"/>
  <c r="N28" i="7"/>
  <c r="H28" i="7"/>
  <c r="N50" i="2"/>
  <c r="J50" i="2"/>
  <c r="H50" i="2"/>
  <c r="F50" i="2"/>
  <c r="M50" i="2"/>
  <c r="K50" i="2"/>
  <c r="I50" i="2"/>
  <c r="G50" i="2"/>
  <c r="E50" i="2"/>
  <c r="E38" i="4" l="1"/>
  <c r="N38" i="4"/>
  <c r="L28" i="7"/>
  <c r="M38" i="4"/>
  <c r="K38" i="4"/>
  <c r="H38" i="4"/>
  <c r="H27" i="4" s="1"/>
  <c r="I38" i="4"/>
  <c r="J38" i="4"/>
  <c r="G38" i="4"/>
  <c r="F38" i="4"/>
  <c r="D36" i="4"/>
  <c r="N37" i="4" l="1"/>
  <c r="N27" i="4"/>
  <c r="M37" i="4"/>
  <c r="M27" i="4"/>
  <c r="K37" i="4"/>
  <c r="K27" i="4"/>
  <c r="J37" i="4"/>
  <c r="J27" i="4"/>
  <c r="I37" i="4"/>
  <c r="I27" i="4"/>
  <c r="G37" i="4"/>
  <c r="G27" i="4"/>
  <c r="F37" i="4"/>
  <c r="F27" i="4"/>
  <c r="E37" i="4"/>
  <c r="E27" i="4"/>
  <c r="L38" i="4"/>
  <c r="H37" i="4"/>
  <c r="D38" i="4"/>
  <c r="B70" i="12"/>
  <c r="L37" i="4" l="1"/>
  <c r="L27" i="4"/>
  <c r="D37" i="4"/>
  <c r="D27" i="4"/>
  <c r="D47" i="4"/>
  <c r="C36" i="4"/>
  <c r="O36" i="4" s="1"/>
  <c r="O35" i="4"/>
  <c r="O34" i="4"/>
  <c r="O33" i="4"/>
  <c r="O32" i="4"/>
  <c r="O31" i="4"/>
  <c r="C37" i="4" l="1"/>
  <c r="O37" i="4" s="1"/>
  <c r="C47" i="4" l="1"/>
  <c r="B28" i="12"/>
  <c r="O45" i="3"/>
  <c r="O42" i="3"/>
  <c r="O41" i="3"/>
  <c r="O40" i="3"/>
  <c r="O39" i="3"/>
  <c r="O38" i="3"/>
  <c r="O37" i="3"/>
  <c r="O36" i="3"/>
  <c r="O35" i="3"/>
  <c r="O34" i="3"/>
  <c r="O33" i="3"/>
  <c r="O32" i="3"/>
  <c r="O31" i="3"/>
  <c r="O30" i="3"/>
  <c r="O47" i="2"/>
  <c r="O44" i="2"/>
  <c r="O43" i="2"/>
  <c r="O42" i="2"/>
  <c r="O41" i="2"/>
  <c r="O40" i="2"/>
  <c r="O39" i="2"/>
  <c r="O38" i="2"/>
  <c r="O37" i="2"/>
  <c r="O36" i="2"/>
  <c r="O35" i="2"/>
  <c r="O34" i="2"/>
  <c r="O33" i="2"/>
  <c r="O32" i="2"/>
  <c r="O25" i="2"/>
  <c r="O22" i="2"/>
  <c r="O21" i="2"/>
  <c r="O20" i="2"/>
  <c r="O19" i="2"/>
  <c r="O18" i="2"/>
  <c r="O17" i="2"/>
  <c r="O16" i="2"/>
  <c r="O15" i="2"/>
  <c r="O14" i="2"/>
  <c r="O13" i="2"/>
  <c r="O12" i="2"/>
  <c r="O11" i="2"/>
  <c r="O10" i="2"/>
  <c r="O26" i="2" l="1"/>
  <c r="N26" i="7" l="1"/>
  <c r="N27" i="7" s="1"/>
  <c r="N13" i="4" l="1"/>
  <c r="N23" i="4" s="1"/>
  <c r="N48" i="2"/>
  <c r="N49" i="2" s="1"/>
  <c r="N26" i="2"/>
  <c r="N27" i="2" s="1"/>
  <c r="N24" i="4" l="1"/>
  <c r="N14" i="4"/>
  <c r="N22" i="4"/>
  <c r="N12" i="4"/>
  <c r="N21" i="4"/>
  <c r="N11" i="4"/>
  <c r="M26" i="7"/>
  <c r="M27" i="7" s="1"/>
  <c r="M13" i="4"/>
  <c r="M23" i="4" s="1"/>
  <c r="M48" i="2"/>
  <c r="M49" i="2" s="1"/>
  <c r="M26" i="2"/>
  <c r="M27" i="2" s="1"/>
  <c r="M14" i="4" l="1"/>
  <c r="M24" i="4"/>
  <c r="M12" i="4"/>
  <c r="M22" i="4"/>
  <c r="M11" i="4"/>
  <c r="M21" i="4"/>
  <c r="L13" i="4"/>
  <c r="L23" i="4" s="1"/>
  <c r="L14" i="4" l="1"/>
  <c r="L24" i="4"/>
  <c r="L26" i="7"/>
  <c r="L27" i="7" s="1"/>
  <c r="L48" i="2"/>
  <c r="P48" i="2"/>
  <c r="L26" i="2"/>
  <c r="L27" i="2" s="1"/>
  <c r="K13" i="4"/>
  <c r="K23" i="4" s="1"/>
  <c r="K48" i="2"/>
  <c r="K49" i="2" s="1"/>
  <c r="K26" i="2"/>
  <c r="K27" i="2" s="1"/>
  <c r="K26" i="1"/>
  <c r="K27" i="1" s="1"/>
  <c r="J13" i="4"/>
  <c r="J23" i="4" s="1"/>
  <c r="O13" i="3"/>
  <c r="O14" i="3"/>
  <c r="J48" i="2"/>
  <c r="J49" i="2" s="1"/>
  <c r="J26" i="2"/>
  <c r="J27" i="2" s="1"/>
  <c r="I26" i="7"/>
  <c r="I27" i="7" s="1"/>
  <c r="I13" i="4"/>
  <c r="I23" i="4" s="1"/>
  <c r="I48" i="2"/>
  <c r="I49" i="2" s="1"/>
  <c r="I26" i="2"/>
  <c r="I27" i="2" s="1"/>
  <c r="J26" i="1"/>
  <c r="J27" i="1" s="1"/>
  <c r="L26" i="1"/>
  <c r="L27" i="1" s="1"/>
  <c r="M26" i="1"/>
  <c r="M27" i="1" s="1"/>
  <c r="N26" i="1"/>
  <c r="N27" i="1" s="1"/>
  <c r="H26" i="7"/>
  <c r="H27" i="7" s="1"/>
  <c r="H46" i="3"/>
  <c r="H47" i="3" s="1"/>
  <c r="H26" i="3"/>
  <c r="H13" i="4" s="1"/>
  <c r="H23" i="4" s="1"/>
  <c r="H26" i="2"/>
  <c r="H27" i="2" s="1"/>
  <c r="H48" i="2"/>
  <c r="H49" i="2" s="1"/>
  <c r="H26" i="1"/>
  <c r="H27" i="1" s="1"/>
  <c r="E26" i="7"/>
  <c r="E27" i="7" s="1"/>
  <c r="D26" i="7"/>
  <c r="D27" i="7" s="1"/>
  <c r="C26" i="7"/>
  <c r="C27" i="7" s="1"/>
  <c r="D46" i="3"/>
  <c r="D47" i="3" s="1"/>
  <c r="E46" i="3"/>
  <c r="E47" i="3" s="1"/>
  <c r="F46" i="3"/>
  <c r="F47" i="3" s="1"/>
  <c r="G46" i="3"/>
  <c r="C46" i="3"/>
  <c r="D26" i="3"/>
  <c r="D13" i="4" s="1"/>
  <c r="D23" i="4" s="1"/>
  <c r="E26" i="3"/>
  <c r="E13" i="4" s="1"/>
  <c r="E23" i="4" s="1"/>
  <c r="F26" i="3"/>
  <c r="F13" i="4" s="1"/>
  <c r="F23" i="4" s="1"/>
  <c r="G26" i="3"/>
  <c r="G13" i="4" s="1"/>
  <c r="G23" i="4" s="1"/>
  <c r="C26" i="3"/>
  <c r="C13" i="4" s="1"/>
  <c r="C23" i="4" s="1"/>
  <c r="D48" i="2"/>
  <c r="D49" i="2" s="1"/>
  <c r="E48" i="2"/>
  <c r="E49" i="2" s="1"/>
  <c r="F48" i="2"/>
  <c r="F49" i="2" s="1"/>
  <c r="G48" i="2"/>
  <c r="G49" i="2" s="1"/>
  <c r="G22" i="4" s="1"/>
  <c r="C48" i="2"/>
  <c r="D26" i="2"/>
  <c r="D27" i="2" s="1"/>
  <c r="E26" i="2"/>
  <c r="E27" i="2" s="1"/>
  <c r="F26" i="2"/>
  <c r="F27" i="2" s="1"/>
  <c r="G26" i="2"/>
  <c r="G27" i="2" s="1"/>
  <c r="G21" i="4" s="1"/>
  <c r="C26" i="2"/>
  <c r="D26" i="1"/>
  <c r="D27" i="1" s="1"/>
  <c r="E26" i="1"/>
  <c r="E20" i="4" s="1"/>
  <c r="F26" i="1"/>
  <c r="F27" i="1" s="1"/>
  <c r="G26" i="1"/>
  <c r="G27" i="1" s="1"/>
  <c r="G20" i="4" s="1"/>
  <c r="C26" i="1"/>
  <c r="O10" i="3"/>
  <c r="O25" i="3"/>
  <c r="O15" i="3"/>
  <c r="O16" i="3"/>
  <c r="O17" i="3"/>
  <c r="O18" i="3"/>
  <c r="O19" i="3"/>
  <c r="O20" i="3"/>
  <c r="O21" i="3"/>
  <c r="O22" i="3"/>
  <c r="O12" i="3"/>
  <c r="O11" i="3"/>
  <c r="P26" i="1"/>
  <c r="G47" i="3" l="1"/>
  <c r="G24" i="4" s="1"/>
  <c r="L12" i="4"/>
  <c r="L49" i="2"/>
  <c r="K14" i="4"/>
  <c r="K24" i="4"/>
  <c r="J14" i="4"/>
  <c r="J24" i="4"/>
  <c r="H14" i="4"/>
  <c r="H24" i="4"/>
  <c r="G14" i="4"/>
  <c r="I14" i="4"/>
  <c r="I24" i="4"/>
  <c r="G12" i="4"/>
  <c r="I12" i="4"/>
  <c r="I22" i="4"/>
  <c r="K12" i="4"/>
  <c r="K22" i="4"/>
  <c r="H12" i="4"/>
  <c r="H22" i="4"/>
  <c r="J12" i="4"/>
  <c r="J22" i="4"/>
  <c r="I11" i="4"/>
  <c r="I21" i="4"/>
  <c r="K11" i="4"/>
  <c r="K21" i="4"/>
  <c r="L11" i="4"/>
  <c r="L21" i="4"/>
  <c r="J11" i="4"/>
  <c r="J21" i="4"/>
  <c r="G11" i="4"/>
  <c r="H11" i="4"/>
  <c r="H21" i="4"/>
  <c r="K10" i="4"/>
  <c r="K20" i="4"/>
  <c r="M10" i="4"/>
  <c r="M20" i="4"/>
  <c r="L10" i="4"/>
  <c r="L20" i="4"/>
  <c r="J10" i="4"/>
  <c r="J20" i="4"/>
  <c r="H10" i="4"/>
  <c r="H20" i="4"/>
  <c r="G10" i="4"/>
  <c r="N10" i="4"/>
  <c r="I20" i="4"/>
  <c r="I10" i="4"/>
  <c r="F24" i="4"/>
  <c r="F14" i="4"/>
  <c r="F22" i="4"/>
  <c r="F12" i="4"/>
  <c r="F11" i="4"/>
  <c r="F21" i="4"/>
  <c r="F10" i="4"/>
  <c r="F20" i="4"/>
  <c r="O23" i="4"/>
  <c r="E14" i="4"/>
  <c r="E24" i="4"/>
  <c r="C27" i="1"/>
  <c r="C20" i="4" s="1"/>
  <c r="C10" i="4"/>
  <c r="D10" i="4"/>
  <c r="D20" i="4"/>
  <c r="E21" i="4"/>
  <c r="E11" i="4"/>
  <c r="C47" i="3"/>
  <c r="C14" i="4"/>
  <c r="D14" i="4"/>
  <c r="D24" i="4"/>
  <c r="C27" i="2"/>
  <c r="O27" i="2" s="1"/>
  <c r="C11" i="4"/>
  <c r="D11" i="4"/>
  <c r="D21" i="4"/>
  <c r="E22" i="4"/>
  <c r="E12" i="4"/>
  <c r="E10" i="4"/>
  <c r="O13" i="4"/>
  <c r="C49" i="2"/>
  <c r="C12" i="4"/>
  <c r="D22" i="4"/>
  <c r="D12" i="4"/>
  <c r="O27" i="7"/>
  <c r="O26" i="7"/>
  <c r="O46" i="3"/>
  <c r="O48" i="2"/>
  <c r="O26" i="3"/>
  <c r="O26" i="1"/>
  <c r="P46" i="3"/>
  <c r="O49" i="2" l="1"/>
  <c r="O47" i="3"/>
  <c r="C22" i="4"/>
  <c r="C24" i="4"/>
  <c r="O24" i="4" s="1"/>
  <c r="C21" i="4"/>
  <c r="O21" i="4" s="1"/>
  <c r="O27" i="1"/>
  <c r="N20" i="4"/>
  <c r="O20" i="4" s="1"/>
  <c r="O25" i="4" s="1"/>
  <c r="O14" i="4"/>
  <c r="O10" i="4"/>
  <c r="O15" i="4" s="1"/>
  <c r="O11" i="4"/>
  <c r="O12" i="4"/>
  <c r="L22" i="4"/>
  <c r="O22" i="4" l="1"/>
</calcChain>
</file>

<file path=xl/sharedStrings.xml><?xml version="1.0" encoding="utf-8"?>
<sst xmlns="http://schemas.openxmlformats.org/spreadsheetml/2006/main" count="620" uniqueCount="164">
  <si>
    <t>Nov</t>
  </si>
  <si>
    <t>Dic</t>
  </si>
  <si>
    <t>Total</t>
  </si>
  <si>
    <t>Enjoy Antofagasta</t>
  </si>
  <si>
    <t>Casino de Colchagua</t>
  </si>
  <si>
    <t>Gran Casino de Talca</t>
  </si>
  <si>
    <t>Marina del Sol</t>
  </si>
  <si>
    <t>Total $</t>
  </si>
  <si>
    <t>Total US$</t>
  </si>
  <si>
    <t>Impuesto por entradas (0,07 UTM)</t>
  </si>
  <si>
    <t>Gasto promedio por visita</t>
  </si>
  <si>
    <t>Casinos de Juego</t>
  </si>
  <si>
    <t>Casino Gran Los Angeles</t>
  </si>
  <si>
    <t>Dreams Temuco</t>
  </si>
  <si>
    <t>Dreams Valdivia</t>
  </si>
  <si>
    <t>Dreams Punta Arenas</t>
  </si>
  <si>
    <t>Monticello Grand Casino</t>
  </si>
  <si>
    <t>Impuesto específico al juego (20%)</t>
  </si>
  <si>
    <t>IVA al juego (19%)</t>
  </si>
  <si>
    <t>Corresponden a la suma de los ingresos brutos en las mesas de juego, máquinas de azar y bingo, en que dicha recaudación bruta es la diferencia entre el valor de apertura y cierre, considerando las adiciones o deducciones que corresponda.</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</si>
  <si>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</si>
  <si>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</si>
  <si>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</si>
  <si>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Corresponde a la razón entre la suma de los premios ganados por los clientes en cada una de las jugadas en las máquinas de azar y el monto total apostado por los clientes en cada una de dichas jugadas.</t>
  </si>
  <si>
    <t>Casinos</t>
  </si>
  <si>
    <t>Año</t>
  </si>
  <si>
    <t>Mayor valor</t>
  </si>
  <si>
    <t>Total visitas (número)</t>
  </si>
  <si>
    <t>Gasto promedio</t>
  </si>
  <si>
    <t>Gasto promedio US$</t>
  </si>
  <si>
    <t>Dólar promedio observado</t>
  </si>
  <si>
    <t>Dólar promedio observado ($)</t>
  </si>
  <si>
    <t>Total ($)</t>
  </si>
  <si>
    <t>Total (US$)</t>
  </si>
  <si>
    <t>Casino Sol Calama</t>
  </si>
  <si>
    <t>Casino de Juegos del Pacífico</t>
  </si>
  <si>
    <t>($)</t>
  </si>
  <si>
    <t>(US$)</t>
  </si>
  <si>
    <t>Casino Sol Osorno</t>
  </si>
  <si>
    <t>Casino Gran Los Ángeles</t>
  </si>
  <si>
    <t>Enero</t>
  </si>
  <si>
    <t>Febrero</t>
  </si>
  <si>
    <t>Marzo</t>
  </si>
  <si>
    <t>Abril</t>
  </si>
  <si>
    <t>Mayo</t>
  </si>
  <si>
    <t>Junio</t>
  </si>
  <si>
    <t>Julio</t>
  </si>
  <si>
    <t>Agosto</t>
  </si>
  <si>
    <t>Septiembre</t>
  </si>
  <si>
    <t>IVA AL JUEGO ($)</t>
  </si>
  <si>
    <t xml:space="preserve">NÚMERO DE VISITAS </t>
  </si>
  <si>
    <t>IMPUESTO POR ENTRADAS ($)</t>
  </si>
  <si>
    <t>GASTO PROMEDIO POR VISITA ($)</t>
  </si>
  <si>
    <t>RESUMEN DE RESULTADOS DE LA INDUSTRIA DE CASINOS DE JUEGO ($)</t>
  </si>
  <si>
    <t>RESUMEN DE RESULTADOS DE LA INDUSTRIA DE CASINOS DE JUEGO (US$)</t>
  </si>
  <si>
    <t xml:space="preserve">GLOSARIO </t>
  </si>
  <si>
    <t>IMPUESTO ESPECÍFICO AL JUEGO ($)</t>
  </si>
  <si>
    <t>MONTO TOTAL APOSTADO EN MÁQUINAS DE AZAR ($)</t>
  </si>
  <si>
    <t>INGRESOS BRUTOS DEL JUEGO O WIN ($)</t>
  </si>
  <si>
    <t>Ingresos brutos del juego</t>
  </si>
  <si>
    <t>IMPUESTO ESPECÍFICO AL JUEGO</t>
  </si>
  <si>
    <t xml:space="preserve">PORCENTAJE RETORNO REAL CLIENTES DE MÁQUINAS DE AZAR  (%)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</si>
  <si>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</si>
  <si>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</si>
  <si>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</si>
  <si>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</si>
  <si>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</si>
  <si>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</si>
  <si>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</si>
  <si>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</si>
  <si>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</si>
  <si>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</si>
  <si>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</si>
  <si>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</si>
  <si>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</si>
  <si>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</si>
  <si>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</si>
  <si>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</si>
  <si>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</si>
  <si>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</si>
  <si>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</si>
  <si>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</si>
  <si>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</si>
  <si>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</si>
  <si>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</si>
  <si>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Retorno real a clientes máquinas de azar</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</si>
  <si>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</si>
  <si>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</si>
  <si>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</si>
  <si>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</si>
  <si>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</si>
  <si>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</si>
  <si>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</si>
  <si>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</si>
  <si>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</si>
  <si>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</si>
  <si>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</si>
  <si>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</si>
  <si>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</si>
  <si>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</si>
  <si>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</si>
  <si>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</si>
  <si>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</si>
  <si>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</si>
  <si>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</si>
  <si>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</si>
  <si>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</si>
  <si>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</si>
  <si>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</si>
  <si>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</si>
  <si>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</si>
  <si>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</si>
  <si>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</si>
  <si>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</si>
  <si>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</si>
  <si>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</si>
  <si>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</si>
  <si>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</si>
  <si>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</si>
  <si>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</si>
  <si>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</si>
  <si>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</si>
  <si>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</si>
  <si>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El porcentaje de retorno real promedio a los jugadores es variable, por lo que nada garantiza que los retornos pasados se repitan en el futuro.</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</si>
  <si>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</si>
  <si>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</si>
  <si>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</si>
  <si>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</si>
  <si>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</si>
  <si>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</si>
  <si>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</si>
  <si>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</si>
  <si>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</si>
  <si>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</si>
  <si>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</si>
  <si>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</si>
  <si>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</si>
  <si>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</si>
  <si>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</si>
  <si>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</si>
  <si>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</si>
  <si>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</si>
  <si>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</si>
  <si>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</si>
  <si>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</si>
  <si>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</si>
  <si>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</si>
  <si>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</si>
  <si>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</si>
  <si>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</si>
  <si>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</si>
  <si>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</si>
  <si>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</si>
  <si>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</si>
  <si>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</si>
  <si>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</si>
  <si>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Gasto Promedio Año 2016</t>
  </si>
  <si>
    <t>OFERTA DE JUEGOS POR CATEGORIA,  EN LOS CASINOS EN OPERACIÓN - Marzo 2016</t>
  </si>
  <si>
    <t>Al 31-03-2016</t>
  </si>
  <si>
    <t>NUMERO DE MAQUINAS DE AZAR POR FABRICANTE Y PROCEDENCIA - Marzo 2016</t>
  </si>
  <si>
    <t>POSICIONES DE JUEGO, POR CATEGORIA DE JUEGO - Marzo 2016</t>
  </si>
  <si>
    <t>WIN DIARIO POR POSICION DE JUEGO ($), SEGUN CATEGORIA - Marzo 2016</t>
  </si>
  <si>
    <t>Win Marzo 2016 y posiciones de juego al 31-03-2016</t>
  </si>
  <si>
    <t>WIN DIARIO POR POSICION DE JUEGO (US$), SEGUN CATEGORIA - Marzo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</si>
</sst>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_-* #,##0.0_-;\-* #,##0.0_-;_-* &quot;-&quot;?_-;_-@_-"/>
    <numFmt numFmtId="169" formatCode="0.0"/>
    <numFmt numFmtId="170" formatCode="_-* #,##0.0_-;\-* #,##0.0_-;_-* &quot;-&quot;_-;_-@_-"/>
    <numFmt numFmtId="171" formatCode="_-[$€-2]\ * #,##0.00_-;\-[$€-2]\ * #,##0.00_-;_-[$€-2]\ * \-??_-"/>
    <numFmt numFmtId="172" formatCode="_-* #,##0.00_-;\-* #,##0.00_-;_-* \-??_-;_-@_-"/>
    <numFmt numFmtId="173" formatCode="_-* #,##0.00\ &quot;€&quot;_-;\-* #,##0.00\ &quot;€&quot;_-;_-* &quot;-&quot;??\ &quot;€&quot;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s>
  <fonts count="6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sz val="7"/>
      <color theme="3"/>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10"/>
      <color indexed="9"/>
      <name val="Optima"/>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8"/>
      <color theme="1"/>
      <name val="Calibri"/>
      <family val="2"/>
      <scheme val="minor"/>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s>
  <fills count="5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theme="0" tint="-4.9989318521683403E-2"/>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70">
    <border>
      <left/>
      <right/>
      <top/>
      <bottom/>
      <diagonal/>
    </border>
    <border>
      <left style="thin">
        <color indexed="64"/>
      </left>
      <right style="thin">
        <color indexed="64"/>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style="thin">
        <color rgb="FF002060"/>
      </right>
      <top style="thin">
        <color theme="0"/>
      </top>
      <bottom/>
      <diagonal/>
    </border>
    <border>
      <left style="thin">
        <color rgb="FF002060"/>
      </left>
      <right style="thin">
        <color rgb="FF002060"/>
      </right>
      <top/>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indexed="64"/>
      </right>
      <top style="thin">
        <color theme="0"/>
      </top>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diagonal/>
    </border>
    <border>
      <left/>
      <right style="thin">
        <color theme="3" tint="-0.24994659260841701"/>
      </right>
      <top/>
      <bottom/>
      <diagonal/>
    </border>
    <border>
      <left/>
      <right/>
      <top style="thin">
        <color theme="3" tint="-0.24994659260841701"/>
      </top>
      <bottom/>
      <diagonal/>
    </border>
    <border>
      <left/>
      <right style="thin">
        <color theme="3" tint="-0.24994659260841701"/>
      </right>
      <top style="thin">
        <color theme="3" tint="-0.24994659260841701"/>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style="thin">
        <color theme="3" tint="-0.24994659260841701"/>
      </right>
      <top style="thin">
        <color theme="3" tint="-0.24994659260841701"/>
      </top>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indexed="64"/>
      </left>
      <right style="thin">
        <color theme="3" tint="-0.24994659260841701"/>
      </right>
      <top style="thin">
        <color indexed="64"/>
      </top>
      <bottom/>
      <diagonal/>
    </border>
    <border>
      <left style="thin">
        <color theme="3" tint="-0.24994659260841701"/>
      </left>
      <right style="thin">
        <color theme="3" tint="-0.24994659260841701"/>
      </right>
      <top style="thin">
        <color indexed="64"/>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3" tint="-0.24994659260841701"/>
      </right>
      <top/>
      <bottom/>
      <diagonal/>
    </border>
    <border>
      <left style="thin">
        <color theme="3" tint="-0.24994659260841701"/>
      </left>
      <right style="thin">
        <color rgb="FF002060"/>
      </right>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right style="thin">
        <color theme="3" tint="-0.24994659260841701"/>
      </right>
      <top style="thin">
        <color indexed="64"/>
      </top>
      <bottom/>
      <diagonal/>
    </border>
    <border>
      <left/>
      <right style="thin">
        <color theme="3" tint="-0.24994659260841701"/>
      </right>
      <top/>
      <bottom style="thin">
        <color indexed="64"/>
      </bottom>
      <diagonal/>
    </border>
    <border>
      <left style="thin">
        <color theme="3" tint="-0.24994659260841701"/>
      </left>
      <right style="thin">
        <color theme="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52766">
    <xf numFmtId="0" fontId="0" fillId="0" borderId="0"/>
    <xf numFmtId="3" fontId="9" fillId="2" borderId="2" applyFont="0" applyAlignment="0">
      <alignment vertical="center"/>
    </xf>
    <xf numFmtId="0" fontId="10" fillId="3" borderId="0" applyNumberFormat="0" applyFont="0" applyFill="0" applyBorder="0" applyAlignment="0" applyProtection="0"/>
    <xf numFmtId="164" fontId="11" fillId="4" borderId="0" applyNumberFormat="0"/>
    <xf numFmtId="0" fontId="12" fillId="0" borderId="0" applyNumberFormat="0" applyFill="0" applyBorder="0" applyAlignment="0" applyProtection="0">
      <alignment vertical="top"/>
      <protection locked="0"/>
    </xf>
    <xf numFmtId="43" fontId="8" fillId="0" borderId="0" applyFont="0" applyFill="0" applyBorder="0" applyAlignment="0" applyProtection="0"/>
    <xf numFmtId="9" fontId="8" fillId="0" borderId="0" applyFont="0" applyFill="0" applyBorder="0" applyAlignment="0" applyProtection="0"/>
    <xf numFmtId="17" fontId="7" fillId="5" borderId="3" applyNumberFormat="0" applyBorder="0">
      <alignment horizontal="center" vertical="center" wrapText="1"/>
    </xf>
    <xf numFmtId="17" fontId="6" fillId="4" borderId="3" applyNumberFormat="0">
      <alignment horizontal="center" vertical="center" wrapText="1"/>
    </xf>
    <xf numFmtId="0" fontId="39" fillId="0" borderId="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10" borderId="0" applyNumberFormat="0" applyBorder="0" applyAlignment="0" applyProtection="0"/>
    <xf numFmtId="0" fontId="43" fillId="22" borderId="60" applyNumberFormat="0" applyAlignment="0" applyProtection="0"/>
    <xf numFmtId="0" fontId="44" fillId="23"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7" fillId="13" borderId="60" applyNumberFormat="0" applyAlignment="0" applyProtection="0"/>
    <xf numFmtId="171" fontId="39" fillId="0" borderId="0" applyFill="0" applyBorder="0" applyAlignment="0" applyProtection="0"/>
    <xf numFmtId="0" fontId="48" fillId="9" borderId="0" applyNumberFormat="0" applyBorder="0" applyAlignment="0" applyProtection="0"/>
    <xf numFmtId="172" fontId="39" fillId="0" borderId="0" applyFill="0" applyBorder="0" applyAlignment="0" applyProtection="0"/>
    <xf numFmtId="0" fontId="49" fillId="28" borderId="0" applyNumberFormat="0" applyBorder="0" applyAlignment="0" applyProtection="0"/>
    <xf numFmtId="0" fontId="39" fillId="29" borderId="63" applyNumberFormat="0" applyAlignment="0" applyProtection="0"/>
    <xf numFmtId="9" fontId="39" fillId="0" borderId="0" applyFill="0" applyBorder="0" applyAlignment="0" applyProtection="0"/>
    <xf numFmtId="0" fontId="50" fillId="22"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8" fillId="0" borderId="0"/>
    <xf numFmtId="0" fontId="39" fillId="0" borderId="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60" applyNumberFormat="0" applyAlignment="0" applyProtection="0"/>
    <xf numFmtId="0" fontId="44" fillId="45"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60" applyNumberFormat="0" applyAlignment="0" applyProtection="0"/>
    <xf numFmtId="0" fontId="57" fillId="0" borderId="0"/>
    <xf numFmtId="0" fontId="48" fillId="31" borderId="0" applyNumberFormat="0" applyBorder="0" applyAlignment="0" applyProtection="0"/>
    <xf numFmtId="0" fontId="49" fillId="50" borderId="0" applyNumberFormat="0" applyBorder="0" applyAlignment="0" applyProtection="0"/>
    <xf numFmtId="0" fontId="39" fillId="0" borderId="0"/>
    <xf numFmtId="0" fontId="39" fillId="51" borderId="63" applyNumberFormat="0" applyFont="0" applyAlignment="0" applyProtection="0"/>
    <xf numFmtId="0" fontId="50" fillId="44"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60" applyNumberFormat="0" applyAlignment="0" applyProtection="0"/>
    <xf numFmtId="0" fontId="44" fillId="45"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60" applyNumberFormat="0" applyAlignment="0" applyProtection="0"/>
    <xf numFmtId="0" fontId="48" fillId="31" borderId="0" applyNumberFormat="0" applyBorder="0" applyAlignment="0" applyProtection="0"/>
    <xf numFmtId="0" fontId="49" fillId="50" borderId="0" applyNumberFormat="0" applyBorder="0" applyAlignment="0" applyProtection="0"/>
    <xf numFmtId="0" fontId="39" fillId="51" borderId="63" applyNumberFormat="0" applyFont="0" applyAlignment="0" applyProtection="0"/>
    <xf numFmtId="0" fontId="50" fillId="44"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60" applyNumberFormat="0" applyAlignment="0" applyProtection="0"/>
    <xf numFmtId="0" fontId="44" fillId="45"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60" applyNumberFormat="0" applyAlignment="0" applyProtection="0"/>
    <xf numFmtId="0" fontId="48" fillId="31" borderId="0" applyNumberFormat="0" applyBorder="0" applyAlignment="0" applyProtection="0"/>
    <xf numFmtId="0" fontId="49" fillId="50" borderId="0" applyNumberFormat="0" applyBorder="0" applyAlignment="0" applyProtection="0"/>
    <xf numFmtId="0" fontId="39" fillId="0" borderId="0"/>
    <xf numFmtId="0" fontId="39" fillId="51" borderId="63" applyNumberFormat="0" applyFont="0" applyAlignment="0" applyProtection="0"/>
    <xf numFmtId="0" fontId="50" fillId="44"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39" fillId="0" borderId="0"/>
    <xf numFmtId="0" fontId="39" fillId="0" borderId="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60" applyNumberFormat="0" applyAlignment="0" applyProtection="0"/>
    <xf numFmtId="0" fontId="44" fillId="45"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60" applyNumberFormat="0" applyAlignment="0" applyProtection="0"/>
    <xf numFmtId="0" fontId="48" fillId="31" borderId="0" applyNumberFormat="0" applyBorder="0" applyAlignment="0" applyProtection="0"/>
    <xf numFmtId="0" fontId="49" fillId="50" borderId="0" applyNumberFormat="0" applyBorder="0" applyAlignment="0" applyProtection="0"/>
    <xf numFmtId="0" fontId="39" fillId="0" borderId="0"/>
    <xf numFmtId="0" fontId="39" fillId="51" borderId="63" applyNumberFormat="0" applyFont="0" applyAlignment="0" applyProtection="0"/>
    <xf numFmtId="0" fontId="50" fillId="44"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39" fillId="0" borderId="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60" applyNumberFormat="0" applyAlignment="0" applyProtection="0"/>
    <xf numFmtId="0" fontId="44" fillId="45"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60" applyNumberFormat="0" applyAlignment="0" applyProtection="0"/>
    <xf numFmtId="0" fontId="48" fillId="31" borderId="0" applyNumberFormat="0" applyBorder="0" applyAlignment="0" applyProtection="0"/>
    <xf numFmtId="0" fontId="49" fillId="50" borderId="0" applyNumberFormat="0" applyBorder="0" applyAlignment="0" applyProtection="0"/>
    <xf numFmtId="0" fontId="39" fillId="0" borderId="0"/>
    <xf numFmtId="0" fontId="39" fillId="51" borderId="63" applyNumberFormat="0" applyFont="0" applyAlignment="0" applyProtection="0"/>
    <xf numFmtId="0" fontId="50" fillId="44"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39" fillId="0" borderId="0"/>
    <xf numFmtId="0" fontId="39" fillId="0" borderId="0"/>
    <xf numFmtId="0" fontId="39" fillId="0" borderId="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60" applyNumberFormat="0" applyAlignment="0" applyProtection="0"/>
    <xf numFmtId="0" fontId="44" fillId="45"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60" applyNumberFormat="0" applyAlignment="0" applyProtection="0"/>
    <xf numFmtId="0" fontId="48" fillId="31" borderId="0" applyNumberFormat="0" applyBorder="0" applyAlignment="0" applyProtection="0"/>
    <xf numFmtId="0" fontId="49" fillId="50" borderId="0" applyNumberFormat="0" applyBorder="0" applyAlignment="0" applyProtection="0"/>
    <xf numFmtId="0" fontId="39" fillId="51" borderId="63" applyNumberFormat="0" applyFont="0" applyAlignment="0" applyProtection="0"/>
    <xf numFmtId="0" fontId="50" fillId="44"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8" fillId="0" borderId="0"/>
    <xf numFmtId="0" fontId="39" fillId="0" borderId="0"/>
    <xf numFmtId="173" fontId="39" fillId="0" borderId="0" applyFont="0" applyFill="0" applyBorder="0" applyAlignment="0" applyProtection="0"/>
    <xf numFmtId="0" fontId="39" fillId="0" borderId="0"/>
    <xf numFmtId="43" fontId="39" fillId="0" borderId="0" applyFont="0" applyFill="0" applyBorder="0" applyAlignment="0" applyProtection="0"/>
    <xf numFmtId="174" fontId="39" fillId="0" borderId="0" applyFont="0" applyFill="0" applyBorder="0" applyAlignment="0" applyProtection="0"/>
    <xf numFmtId="0" fontId="40" fillId="31" borderId="0" applyNumberFormat="0" applyBorder="0" applyAlignment="0" applyProtection="0"/>
    <xf numFmtId="0" fontId="40" fillId="33"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60" applyNumberFormat="0" applyAlignment="0" applyProtection="0"/>
    <xf numFmtId="0" fontId="40" fillId="36" borderId="0" applyNumberFormat="0" applyBorder="0" applyAlignment="0" applyProtection="0"/>
    <xf numFmtId="0" fontId="40" fillId="34" borderId="0" applyNumberFormat="0" applyBorder="0" applyAlignment="0" applyProtection="0"/>
    <xf numFmtId="0" fontId="44" fillId="45"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60" applyNumberFormat="0" applyAlignment="0" applyProtection="0"/>
    <xf numFmtId="0" fontId="40" fillId="32" borderId="0" applyNumberFormat="0" applyBorder="0" applyAlignment="0" applyProtection="0"/>
    <xf numFmtId="0" fontId="48" fillId="31" borderId="0" applyNumberFormat="0" applyBorder="0" applyAlignment="0" applyProtection="0"/>
    <xf numFmtId="0" fontId="49" fillId="50" borderId="0" applyNumberFormat="0" applyBorder="0" applyAlignment="0" applyProtection="0"/>
    <xf numFmtId="0" fontId="40" fillId="30" borderId="0" applyNumberFormat="0" applyBorder="0" applyAlignment="0" applyProtection="0"/>
    <xf numFmtId="0" fontId="39" fillId="51" borderId="63" applyNumberFormat="0" applyFont="0" applyAlignment="0" applyProtection="0"/>
    <xf numFmtId="0" fontId="50" fillId="44"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40" fillId="35"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3" borderId="0" applyNumberFormat="0" applyBorder="0" applyAlignment="0" applyProtection="0"/>
    <xf numFmtId="0" fontId="40" fillId="36" borderId="0" applyNumberFormat="0" applyBorder="0" applyAlignment="0" applyProtection="0"/>
    <xf numFmtId="0" fontId="40" fillId="39"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42" fillId="32" borderId="0" applyNumberFormat="0" applyBorder="0" applyAlignment="0" applyProtection="0"/>
    <xf numFmtId="0" fontId="43" fillId="44" borderId="60" applyNumberFormat="0" applyAlignment="0" applyProtection="0"/>
    <xf numFmtId="0" fontId="44" fillId="45" borderId="61" applyNumberFormat="0" applyAlignment="0" applyProtection="0"/>
    <xf numFmtId="0" fontId="45" fillId="0" borderId="62" applyNumberFormat="0" applyFill="0" applyAlignment="0" applyProtection="0"/>
    <xf numFmtId="0" fontId="46" fillId="0" borderId="0" applyNumberFormat="0" applyFill="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9" borderId="0" applyNumberFormat="0" applyBorder="0" applyAlignment="0" applyProtection="0"/>
    <xf numFmtId="0" fontId="47" fillId="35" borderId="60" applyNumberFormat="0" applyAlignment="0" applyProtection="0"/>
    <xf numFmtId="0" fontId="48" fillId="31" borderId="0" applyNumberFormat="0" applyBorder="0" applyAlignment="0" applyProtection="0"/>
    <xf numFmtId="0" fontId="49" fillId="50" borderId="0" applyNumberFormat="0" applyBorder="0" applyAlignment="0" applyProtection="0"/>
    <xf numFmtId="0" fontId="39" fillId="51" borderId="63" applyNumberFormat="0" applyFont="0" applyAlignment="0" applyProtection="0"/>
    <xf numFmtId="0" fontId="50" fillId="44" borderId="6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5" applyNumberFormat="0" applyFill="0" applyAlignment="0" applyProtection="0"/>
    <xf numFmtId="0" fontId="55" fillId="0" borderId="66" applyNumberFormat="0" applyFill="0" applyAlignment="0" applyProtection="0"/>
    <xf numFmtId="0" fontId="46" fillId="0" borderId="67" applyNumberFormat="0" applyFill="0" applyAlignment="0" applyProtection="0"/>
    <xf numFmtId="0" fontId="56" fillId="0" borderId="68" applyNumberFormat="0" applyFill="0" applyAlignment="0" applyProtection="0"/>
    <xf numFmtId="0" fontId="8" fillId="0" borderId="0"/>
    <xf numFmtId="175" fontId="3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9"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9" fillId="0" borderId="0" applyFont="0" applyFill="0" applyBorder="0" applyAlignment="0" applyProtection="0"/>
    <xf numFmtId="0" fontId="39" fillId="0" borderId="0"/>
    <xf numFmtId="172" fontId="39" fillId="0" borderId="0" applyFill="0" applyBorder="0" applyAlignment="0" applyProtection="0"/>
    <xf numFmtId="9" fontId="39" fillId="0" borderId="0" applyFill="0" applyBorder="0" applyAlignment="0" applyProtection="0"/>
    <xf numFmtId="0" fontId="8" fillId="0" borderId="0"/>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43" fontId="39" fillId="0" borderId="0" applyFont="0" applyFill="0" applyBorder="0" applyAlignment="0" applyProtection="0"/>
    <xf numFmtId="166"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8"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8"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77" fontId="39" fillId="0" borderId="0"/>
    <xf numFmtId="0" fontId="8" fillId="0" borderId="0"/>
    <xf numFmtId="0" fontId="8" fillId="0" borderId="0"/>
    <xf numFmtId="0" fontId="39" fillId="0" borderId="0" applyNumberFormat="0" applyFill="0" applyBorder="0" applyAlignment="0" applyProtection="0"/>
    <xf numFmtId="0" fontId="8" fillId="0" borderId="0"/>
    <xf numFmtId="0" fontId="8" fillId="0" borderId="0"/>
    <xf numFmtId="9" fontId="39" fillId="0" borderId="0" applyFont="0" applyFill="0" applyBorder="0" applyAlignment="0" applyProtection="0"/>
    <xf numFmtId="9" fontId="3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ill="0" applyBorder="0" applyAlignment="0" applyProtection="0"/>
    <xf numFmtId="0" fontId="8" fillId="0" borderId="0"/>
    <xf numFmtId="172" fontId="39" fillId="0" borderId="0" applyFill="0" applyBorder="0" applyAlignment="0" applyProtection="0"/>
    <xf numFmtId="178" fontId="39" fillId="0" borderId="0" applyFill="0" applyBorder="0" applyAlignment="0" applyProtection="0"/>
    <xf numFmtId="9" fontId="39" fillId="0" borderId="0" applyFill="0" applyBorder="0" applyAlignment="0" applyProtection="0"/>
    <xf numFmtId="0" fontId="62"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9" fillId="0" borderId="0"/>
    <xf numFmtId="0" fontId="8" fillId="0" borderId="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3" fillId="44" borderId="60" applyNumberFormat="0" applyAlignment="0" applyProtection="0"/>
    <xf numFmtId="0" fontId="50" fillId="44" borderId="64"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50" fillId="44" borderId="64"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7" fillId="35"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56" fillId="0" borderId="68" applyNumberFormat="0" applyFill="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56" fillId="0" borderId="68" applyNumberFormat="0" applyFill="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47" fillId="35"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47" fillId="35" borderId="60" applyNumberFormat="0" applyAlignment="0" applyProtection="0"/>
    <xf numFmtId="0" fontId="47" fillId="35"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3" fillId="44" borderId="60" applyNumberForma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56" fillId="0" borderId="68" applyNumberFormat="0" applyFill="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50" fillId="44" borderId="64" applyNumberForma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47" fillId="35"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6" fillId="0" borderId="68" applyNumberFormat="0" applyFill="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43" fillId="44" borderId="60"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50" fillId="44" borderId="64" applyNumberForma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xf numFmtId="0" fontId="39" fillId="51" borderId="63" applyNumberFormat="0" applyFont="0" applyAlignment="0" applyProtection="0"/>
  </cellStyleXfs>
  <cellXfs count="302">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4" xfId="0" applyFont="1" applyFill="1" applyBorder="1"/>
    <xf numFmtId="0" fontId="1" fillId="3" borderId="0" xfId="0" applyFont="1" applyFill="1" applyBorder="1"/>
    <xf numFmtId="0" fontId="1" fillId="3" borderId="5"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5" xfId="0" applyNumberFormat="1" applyFont="1" applyFill="1" applyBorder="1"/>
    <xf numFmtId="0" fontId="1" fillId="0" borderId="5" xfId="0" applyFont="1" applyFill="1" applyBorder="1"/>
    <xf numFmtId="0" fontId="1" fillId="0" borderId="6" xfId="0" applyFont="1" applyFill="1" applyBorder="1"/>
    <xf numFmtId="17" fontId="5" fillId="5" borderId="0" xfId="2" applyNumberFormat="1" applyFont="1" applyFill="1" applyBorder="1" applyAlignment="1">
      <alignment horizontal="center" vertical="center"/>
    </xf>
    <xf numFmtId="41" fontId="21" fillId="2" borderId="9" xfId="2" applyNumberFormat="1" applyFont="1" applyFill="1" applyBorder="1" applyAlignment="1"/>
    <xf numFmtId="41" fontId="21" fillId="3" borderId="10" xfId="2" applyNumberFormat="1" applyFont="1" applyFill="1" applyBorder="1"/>
    <xf numFmtId="41" fontId="21" fillId="2" borderId="9" xfId="2" applyNumberFormat="1" applyFont="1" applyFill="1" applyBorder="1"/>
    <xf numFmtId="41" fontId="21" fillId="3" borderId="9" xfId="2" applyNumberFormat="1" applyFont="1" applyFill="1" applyBorder="1"/>
    <xf numFmtId="41" fontId="21" fillId="2" borderId="10" xfId="2" applyNumberFormat="1" applyFont="1" applyFill="1" applyBorder="1"/>
    <xf numFmtId="41" fontId="21" fillId="3" borderId="8" xfId="2" applyNumberFormat="1" applyFont="1" applyFill="1" applyBorder="1"/>
    <xf numFmtId="41" fontId="21" fillId="2" borderId="8" xfId="2" applyNumberFormat="1" applyFont="1" applyFill="1" applyBorder="1"/>
    <xf numFmtId="0" fontId="22" fillId="6" borderId="11" xfId="4" applyFont="1" applyFill="1" applyBorder="1" applyAlignment="1" applyProtection="1">
      <alignment horizontal="left" vertical="center"/>
      <protection locked="0"/>
    </xf>
    <xf numFmtId="0" fontId="22" fillId="6" borderId="11" xfId="4" applyFont="1" applyFill="1" applyBorder="1" applyAlignment="1" applyProtection="1">
      <alignment horizontal="left" vertical="center"/>
    </xf>
    <xf numFmtId="0" fontId="0" fillId="0" borderId="0" xfId="0" applyFill="1"/>
    <xf numFmtId="0" fontId="1" fillId="0" borderId="0" xfId="0" applyFont="1" applyFill="1" applyBorder="1"/>
    <xf numFmtId="41" fontId="23" fillId="3" borderId="12" xfId="0" applyNumberFormat="1" applyFont="1" applyFill="1" applyBorder="1"/>
    <xf numFmtId="41" fontId="23" fillId="3" borderId="1" xfId="0" applyNumberFormat="1" applyFont="1" applyFill="1" applyBorder="1"/>
    <xf numFmtId="41" fontId="23" fillId="3" borderId="2" xfId="0" applyNumberFormat="1" applyFont="1" applyFill="1" applyBorder="1"/>
    <xf numFmtId="0" fontId="3" fillId="0" borderId="5" xfId="0" applyFont="1" applyFill="1" applyBorder="1"/>
    <xf numFmtId="41" fontId="23" fillId="2" borderId="2" xfId="0" applyNumberFormat="1" applyFont="1" applyFill="1" applyBorder="1"/>
    <xf numFmtId="17" fontId="5" fillId="5" borderId="16" xfId="0" applyNumberFormat="1" applyFont="1" applyFill="1" applyBorder="1" applyAlignment="1">
      <alignment horizontal="center" vertical="center" wrapText="1"/>
    </xf>
    <xf numFmtId="17" fontId="5" fillId="5" borderId="0" xfId="0" applyNumberFormat="1" applyFont="1" applyFill="1" applyBorder="1" applyAlignment="1">
      <alignment horizontal="center" vertical="center" wrapText="1"/>
    </xf>
    <xf numFmtId="17" fontId="5" fillId="5" borderId="17"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16" xfId="7" applyFont="1" applyBorder="1">
      <alignment horizontal="center" vertical="center" wrapText="1"/>
    </xf>
    <xf numFmtId="17" fontId="5" fillId="5" borderId="0" xfId="7" applyFont="1" applyBorder="1">
      <alignment horizontal="center" vertical="center" wrapText="1"/>
    </xf>
    <xf numFmtId="17" fontId="5" fillId="5" borderId="17" xfId="7" applyFont="1" applyBorder="1">
      <alignment horizontal="center" vertical="center" wrapText="1"/>
    </xf>
    <xf numFmtId="3" fontId="4" fillId="3" borderId="0" xfId="0" applyNumberFormat="1" applyFont="1" applyFill="1" applyBorder="1"/>
    <xf numFmtId="0" fontId="10" fillId="0" borderId="0" xfId="0" applyFont="1" applyFill="1"/>
    <xf numFmtId="0" fontId="24" fillId="0" borderId="0" xfId="0" applyFont="1" applyFill="1"/>
    <xf numFmtId="0" fontId="24" fillId="3" borderId="0" xfId="0" applyFont="1" applyFill="1"/>
    <xf numFmtId="0" fontId="25"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4" fontId="10" fillId="3" borderId="0" xfId="0" applyNumberFormat="1" applyFont="1" applyFill="1"/>
    <xf numFmtId="0" fontId="25"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3" borderId="0" xfId="0" applyFont="1" applyFill="1" applyBorder="1"/>
    <xf numFmtId="0" fontId="4" fillId="3" borderId="5" xfId="0" applyFont="1" applyFill="1" applyBorder="1"/>
    <xf numFmtId="0" fontId="4" fillId="0" borderId="5" xfId="0" applyFont="1" applyFill="1" applyBorder="1"/>
    <xf numFmtId="0" fontId="4" fillId="0" borderId="0" xfId="0" applyFont="1" applyFill="1" applyBorder="1"/>
    <xf numFmtId="3" fontId="4" fillId="0" borderId="0" xfId="0" applyNumberFormat="1" applyFont="1" applyFill="1"/>
    <xf numFmtId="164" fontId="24" fillId="0" borderId="0" xfId="5" applyNumberFormat="1" applyFont="1"/>
    <xf numFmtId="17" fontId="7" fillId="5" borderId="16" xfId="7" applyNumberFormat="1" applyFont="1" applyBorder="1">
      <alignment horizontal="center" vertical="center" wrapText="1"/>
    </xf>
    <xf numFmtId="17" fontId="7" fillId="5" borderId="17" xfId="7" applyNumberFormat="1" applyFont="1" applyBorder="1">
      <alignment horizontal="center" vertical="center" wrapText="1"/>
    </xf>
    <xf numFmtId="41" fontId="23" fillId="3" borderId="23" xfId="0" applyNumberFormat="1" applyFont="1" applyFill="1" applyBorder="1"/>
    <xf numFmtId="41" fontId="23" fillId="3" borderId="2" xfId="0" applyNumberFormat="1" applyFont="1" applyFill="1" applyBorder="1" applyAlignment="1"/>
    <xf numFmtId="0" fontId="24" fillId="3" borderId="0" xfId="0" applyFont="1" applyFill="1" applyBorder="1" applyAlignment="1">
      <alignment horizontal="center"/>
    </xf>
    <xf numFmtId="0" fontId="24" fillId="3" borderId="0" xfId="0" applyFont="1" applyFill="1" applyBorder="1"/>
    <xf numFmtId="0" fontId="24" fillId="0" borderId="5" xfId="0" applyFont="1" applyFill="1" applyBorder="1"/>
    <xf numFmtId="0" fontId="4" fillId="0" borderId="6" xfId="0" applyFont="1" applyFill="1" applyBorder="1"/>
    <xf numFmtId="17" fontId="7" fillId="5" borderId="16" xfId="7" applyFont="1" applyBorder="1">
      <alignment horizontal="center" vertical="center" wrapText="1"/>
    </xf>
    <xf numFmtId="17" fontId="7" fillId="5" borderId="0" xfId="7" applyFont="1" applyBorder="1">
      <alignment horizontal="center" vertical="center" wrapText="1"/>
    </xf>
    <xf numFmtId="17" fontId="7" fillId="5" borderId="17" xfId="7" applyFont="1" applyBorder="1">
      <alignment horizontal="center" vertical="center" wrapText="1"/>
    </xf>
    <xf numFmtId="3" fontId="4" fillId="0" borderId="5" xfId="0" applyNumberFormat="1" applyFont="1" applyFill="1" applyBorder="1"/>
    <xf numFmtId="0" fontId="4" fillId="3" borderId="0" xfId="0" applyFont="1" applyFill="1"/>
    <xf numFmtId="165" fontId="4" fillId="0" borderId="0" xfId="0" applyNumberFormat="1" applyFont="1"/>
    <xf numFmtId="41" fontId="23" fillId="3" borderId="2" xfId="5" applyNumberFormat="1" applyFont="1" applyFill="1" applyBorder="1"/>
    <xf numFmtId="4" fontId="4" fillId="0" borderId="0" xfId="0" applyNumberFormat="1" applyFont="1" applyFill="1"/>
    <xf numFmtId="0" fontId="29" fillId="3" borderId="0" xfId="0" applyFont="1" applyFill="1" applyAlignment="1">
      <alignment horizontal="center"/>
    </xf>
    <xf numFmtId="0" fontId="30" fillId="3" borderId="24" xfId="0" applyFont="1" applyFill="1" applyBorder="1" applyAlignment="1">
      <alignment horizontal="center" vertical="center" wrapText="1"/>
    </xf>
    <xf numFmtId="0" fontId="31" fillId="3" borderId="25" xfId="0" applyFont="1" applyFill="1" applyBorder="1" applyAlignment="1">
      <alignment horizontal="center" vertical="center" wrapText="1"/>
    </xf>
    <xf numFmtId="0" fontId="32" fillId="3" borderId="26" xfId="0" applyFont="1" applyFill="1" applyBorder="1" applyAlignment="1">
      <alignment horizontal="justify" vertical="center"/>
    </xf>
    <xf numFmtId="0" fontId="32" fillId="3" borderId="25" xfId="0" applyFont="1" applyFill="1" applyBorder="1"/>
    <xf numFmtId="164" fontId="33" fillId="4" borderId="0" xfId="2" applyNumberFormat="1" applyFont="1" applyFill="1" applyBorder="1" applyAlignment="1">
      <alignment vertical="center"/>
    </xf>
    <xf numFmtId="2" fontId="33" fillId="4" borderId="0" xfId="2" applyNumberFormat="1" applyFont="1" applyFill="1" applyBorder="1" applyAlignment="1">
      <alignment vertical="center"/>
    </xf>
    <xf numFmtId="164" fontId="33" fillId="4" borderId="0" xfId="3" applyFont="1" applyAlignment="1">
      <alignment vertical="center"/>
    </xf>
    <xf numFmtId="164" fontId="33" fillId="4" borderId="20" xfId="3" applyFont="1" applyBorder="1" applyAlignment="1">
      <alignment vertical="center"/>
    </xf>
    <xf numFmtId="164" fontId="33" fillId="4" borderId="21" xfId="3" applyFont="1" applyBorder="1" applyAlignment="1">
      <alignment vertical="center"/>
    </xf>
    <xf numFmtId="164" fontId="33" fillId="4" borderId="22" xfId="3" applyFont="1" applyBorder="1" applyAlignment="1">
      <alignment vertical="center"/>
    </xf>
    <xf numFmtId="164" fontId="33" fillId="4" borderId="0" xfId="3" applyFont="1" applyBorder="1" applyAlignment="1">
      <alignment vertical="center"/>
    </xf>
    <xf numFmtId="3" fontId="34" fillId="3" borderId="8" xfId="2" applyNumberFormat="1" applyFont="1" applyFill="1" applyBorder="1" applyAlignment="1">
      <alignment vertical="center"/>
    </xf>
    <xf numFmtId="3" fontId="34" fillId="2" borderId="7" xfId="2" applyNumberFormat="1" applyFont="1" applyFill="1" applyBorder="1" applyAlignment="1">
      <alignment vertical="center"/>
    </xf>
    <xf numFmtId="3" fontId="34" fillId="2" borderId="8" xfId="2" applyNumberFormat="1" applyFont="1" applyFill="1" applyBorder="1" applyAlignment="1">
      <alignment vertical="center"/>
    </xf>
    <xf numFmtId="3" fontId="35" fillId="3" borderId="2" xfId="0" applyNumberFormat="1" applyFont="1" applyFill="1" applyBorder="1" applyAlignment="1">
      <alignment vertical="center"/>
    </xf>
    <xf numFmtId="3" fontId="35" fillId="2" borderId="2" xfId="0" applyNumberFormat="1" applyFont="1" applyFill="1" applyBorder="1" applyAlignment="1">
      <alignment vertical="center"/>
    </xf>
    <xf numFmtId="3" fontId="35" fillId="3" borderId="14" xfId="0" applyNumberFormat="1" applyFont="1" applyFill="1" applyBorder="1" applyAlignment="1">
      <alignment vertical="center"/>
    </xf>
    <xf numFmtId="3" fontId="35" fillId="2" borderId="2" xfId="1" applyFont="1" applyBorder="1" applyAlignment="1">
      <alignment vertical="center"/>
    </xf>
    <xf numFmtId="3" fontId="35" fillId="3" borderId="16" xfId="0" applyNumberFormat="1" applyFont="1" applyFill="1" applyBorder="1" applyAlignment="1">
      <alignment vertical="center"/>
    </xf>
    <xf numFmtId="3" fontId="35" fillId="2" borderId="2" xfId="1" applyFont="1" applyAlignment="1">
      <alignment vertical="center"/>
    </xf>
    <xf numFmtId="3" fontId="35" fillId="2" borderId="16" xfId="1" applyFont="1" applyBorder="1" applyAlignment="1">
      <alignment vertical="center"/>
    </xf>
    <xf numFmtId="43" fontId="1" fillId="0" borderId="0" xfId="0" applyNumberFormat="1" applyFont="1"/>
    <xf numFmtId="43" fontId="33" fillId="4" borderId="0" xfId="3" applyNumberFormat="1" applyFont="1" applyAlignment="1">
      <alignment vertical="center"/>
    </xf>
    <xf numFmtId="166" fontId="23" fillId="3" borderId="2" xfId="6" applyNumberFormat="1" applyFont="1" applyFill="1" applyBorder="1" applyAlignment="1">
      <alignment horizontal="right"/>
    </xf>
    <xf numFmtId="166" fontId="23" fillId="2" borderId="2" xfId="6" applyNumberFormat="1" applyFont="1" applyFill="1" applyBorder="1" applyAlignment="1">
      <alignment horizontal="right"/>
    </xf>
    <xf numFmtId="9" fontId="24" fillId="3" borderId="0" xfId="6" applyFont="1" applyFill="1"/>
    <xf numFmtId="167" fontId="33" fillId="4" borderId="0" xfId="3" applyNumberFormat="1" applyFont="1" applyAlignment="1">
      <alignment vertical="center"/>
    </xf>
    <xf numFmtId="166" fontId="33" fillId="4" borderId="0" xfId="3" applyNumberFormat="1" applyFont="1" applyBorder="1" applyAlignment="1">
      <alignment vertical="center"/>
    </xf>
    <xf numFmtId="41" fontId="23" fillId="2" borderId="2" xfId="1" applyNumberFormat="1" applyFont="1" applyBorder="1" applyAlignment="1"/>
    <xf numFmtId="41" fontId="23" fillId="3" borderId="15" xfId="5" applyNumberFormat="1" applyFont="1" applyFill="1" applyBorder="1"/>
    <xf numFmtId="41" fontId="23" fillId="3" borderId="13" xfId="5" applyNumberFormat="1" applyFont="1" applyFill="1" applyBorder="1"/>
    <xf numFmtId="41" fontId="23" fillId="2" borderId="2" xfId="1" applyNumberFormat="1" applyFont="1" applyAlignment="1"/>
    <xf numFmtId="168" fontId="23" fillId="3" borderId="2" xfId="5" applyNumberFormat="1" applyFont="1" applyFill="1" applyBorder="1"/>
    <xf numFmtId="168" fontId="23" fillId="2" borderId="2" xfId="1" applyNumberFormat="1" applyFont="1" applyBorder="1" applyAlignment="1"/>
    <xf numFmtId="0" fontId="36" fillId="0" borderId="0" xfId="0" applyFont="1"/>
    <xf numFmtId="164" fontId="1" fillId="0" borderId="0" xfId="5" applyNumberFormat="1" applyFont="1"/>
    <xf numFmtId="169" fontId="24" fillId="0" borderId="0" xfId="0" applyNumberFormat="1" applyFont="1"/>
    <xf numFmtId="17" fontId="7" fillId="5" borderId="0" xfId="7" applyFont="1" applyBorder="1">
      <alignment horizontal="center" vertical="center" wrapText="1"/>
    </xf>
    <xf numFmtId="17" fontId="5" fillId="5" borderId="28" xfId="2" applyNumberFormat="1" applyFont="1" applyFill="1" applyBorder="1" applyAlignment="1">
      <alignment horizontal="left" vertical="center"/>
    </xf>
    <xf numFmtId="17" fontId="5" fillId="5" borderId="29" xfId="2" applyNumberFormat="1" applyFont="1" applyFill="1" applyBorder="1" applyAlignment="1">
      <alignment horizontal="center" vertical="center"/>
    </xf>
    <xf numFmtId="17" fontId="7" fillId="5" borderId="28" xfId="7" applyFont="1" applyBorder="1">
      <alignment horizontal="center" vertical="center" wrapText="1"/>
    </xf>
    <xf numFmtId="17" fontId="7" fillId="5" borderId="29" xfId="7" applyFont="1" applyBorder="1">
      <alignment horizontal="center" vertical="center" wrapText="1"/>
    </xf>
    <xf numFmtId="41" fontId="23" fillId="2" borderId="32" xfId="1" applyNumberFormat="1" applyFont="1" applyBorder="1" applyAlignment="1"/>
    <xf numFmtId="41" fontId="23" fillId="3" borderId="14" xfId="0" applyNumberFormat="1" applyFont="1" applyFill="1" applyBorder="1"/>
    <xf numFmtId="3" fontId="35" fillId="2" borderId="36" xfId="1" applyFont="1" applyBorder="1" applyAlignment="1">
      <alignment vertical="center"/>
    </xf>
    <xf numFmtId="166" fontId="33" fillId="4" borderId="0" xfId="3" applyNumberFormat="1" applyFont="1" applyBorder="1" applyAlignment="1">
      <alignment horizontal="right" vertical="center"/>
    </xf>
    <xf numFmtId="41" fontId="23" fillId="3" borderId="31" xfId="0" applyNumberFormat="1" applyFont="1" applyFill="1" applyBorder="1" applyAlignment="1"/>
    <xf numFmtId="41" fontId="23" fillId="3" borderId="32" xfId="0" applyNumberFormat="1" applyFont="1" applyFill="1" applyBorder="1"/>
    <xf numFmtId="3" fontId="35" fillId="2" borderId="15" xfId="1" applyFont="1" applyBorder="1" applyAlignment="1">
      <alignment vertical="center"/>
    </xf>
    <xf numFmtId="41" fontId="23" fillId="2" borderId="14" xfId="1" applyNumberFormat="1" applyFont="1" applyBorder="1" applyAlignment="1"/>
    <xf numFmtId="3" fontId="35" fillId="3" borderId="33" xfId="0" applyNumberFormat="1" applyFont="1" applyFill="1" applyBorder="1" applyAlignment="1">
      <alignment vertical="center"/>
    </xf>
    <xf numFmtId="41" fontId="23" fillId="3" borderId="34" xfId="0" applyNumberFormat="1" applyFont="1" applyFill="1" applyBorder="1" applyAlignment="1"/>
    <xf numFmtId="170" fontId="23" fillId="2" borderId="2" xfId="1" applyNumberFormat="1" applyFont="1" applyBorder="1" applyAlignment="1"/>
    <xf numFmtId="170" fontId="23" fillId="2" borderId="14" xfId="1" applyNumberFormat="1" applyFont="1" applyBorder="1" applyAlignment="1"/>
    <xf numFmtId="3" fontId="35" fillId="3" borderId="23" xfId="0" applyNumberFormat="1" applyFont="1" applyFill="1" applyBorder="1" applyAlignment="1">
      <alignment vertical="center"/>
    </xf>
    <xf numFmtId="3" fontId="35" fillId="3" borderId="1" xfId="0" applyNumberFormat="1" applyFont="1" applyFill="1" applyBorder="1" applyAlignment="1">
      <alignment vertical="center"/>
    </xf>
    <xf numFmtId="3" fontId="35" fillId="3" borderId="30" xfId="0" applyNumberFormat="1" applyFont="1" applyFill="1" applyBorder="1" applyAlignment="1">
      <alignment vertical="center"/>
    </xf>
    <xf numFmtId="3" fontId="35" fillId="3" borderId="15" xfId="0" applyNumberFormat="1" applyFont="1" applyFill="1" applyBorder="1" applyAlignment="1">
      <alignment vertical="center"/>
    </xf>
    <xf numFmtId="41" fontId="23" fillId="3" borderId="35" xfId="0" applyNumberFormat="1" applyFont="1" applyFill="1" applyBorder="1"/>
    <xf numFmtId="164" fontId="33" fillId="4" borderId="0" xfId="3" applyNumberFormat="1" applyFont="1" applyBorder="1" applyAlignment="1">
      <alignment vertical="center"/>
    </xf>
    <xf numFmtId="166" fontId="23" fillId="2" borderId="2" xfId="1" applyNumberFormat="1" applyFont="1" applyBorder="1" applyAlignment="1"/>
    <xf numFmtId="3" fontId="35" fillId="2" borderId="1" xfId="1" applyFont="1" applyBorder="1" applyAlignment="1">
      <alignment vertical="center"/>
    </xf>
    <xf numFmtId="3" fontId="35" fillId="7" borderId="15" xfId="1" applyFont="1" applyFill="1" applyBorder="1" applyAlignment="1">
      <alignment vertical="center"/>
    </xf>
    <xf numFmtId="3" fontId="35" fillId="2" borderId="33" xfId="0" applyNumberFormat="1" applyFont="1" applyFill="1" applyBorder="1" applyAlignment="1">
      <alignment vertical="center"/>
    </xf>
    <xf numFmtId="43" fontId="23" fillId="2" borderId="34" xfId="0" applyNumberFormat="1" applyFont="1" applyFill="1" applyBorder="1" applyAlignment="1"/>
    <xf numFmtId="166" fontId="23" fillId="3" borderId="2" xfId="0" applyNumberFormat="1" applyFont="1" applyFill="1" applyBorder="1" applyAlignment="1"/>
    <xf numFmtId="0" fontId="24" fillId="3" borderId="5" xfId="0" applyFont="1" applyFill="1" applyBorder="1"/>
    <xf numFmtId="3" fontId="4" fillId="3" borderId="0" xfId="0" applyNumberFormat="1" applyFont="1" applyFill="1"/>
    <xf numFmtId="17" fontId="7" fillId="5" borderId="4" xfId="7" applyBorder="1">
      <alignment horizontal="center" vertical="center" wrapText="1"/>
    </xf>
    <xf numFmtId="17" fontId="7" fillId="5" borderId="5" xfId="7" applyBorder="1">
      <alignment horizontal="center" vertical="center" wrapText="1"/>
    </xf>
    <xf numFmtId="17" fontId="7" fillId="5" borderId="41" xfId="7" applyBorder="1">
      <alignment horizontal="center" vertical="center" wrapText="1"/>
    </xf>
    <xf numFmtId="3" fontId="23" fillId="3" borderId="2" xfId="0" applyNumberFormat="1" applyFont="1" applyFill="1" applyBorder="1" applyAlignment="1">
      <alignment horizontal="center"/>
    </xf>
    <xf numFmtId="3" fontId="23" fillId="2" borderId="2" xfId="1" applyNumberFormat="1" applyFont="1" applyBorder="1" applyAlignment="1">
      <alignment horizontal="center"/>
    </xf>
    <xf numFmtId="3" fontId="34" fillId="3" borderId="43" xfId="2" applyNumberFormat="1" applyFont="1" applyFill="1" applyBorder="1" applyAlignment="1">
      <alignment vertical="center"/>
    </xf>
    <xf numFmtId="164" fontId="33" fillId="4" borderId="20" xfId="3" applyNumberFormat="1" applyFont="1" applyBorder="1" applyAlignment="1">
      <alignment vertical="center"/>
    </xf>
    <xf numFmtId="164" fontId="33" fillId="4" borderId="21" xfId="3" applyNumberFormat="1" applyFont="1" applyBorder="1" applyAlignment="1">
      <alignment vertical="center"/>
    </xf>
    <xf numFmtId="3" fontId="33" fillId="4" borderId="21" xfId="3" applyNumberFormat="1" applyFont="1" applyBorder="1" applyAlignment="1">
      <alignment horizontal="center" vertical="center"/>
    </xf>
    <xf numFmtId="3" fontId="33" fillId="4" borderId="22" xfId="3" applyNumberFormat="1" applyFont="1" applyBorder="1" applyAlignment="1">
      <alignment horizontal="center" vertical="center"/>
    </xf>
    <xf numFmtId="17" fontId="5" fillId="5" borderId="10" xfId="2" applyNumberFormat="1" applyFont="1" applyFill="1" applyBorder="1" applyAlignment="1">
      <alignment horizontal="left" vertical="center"/>
    </xf>
    <xf numFmtId="17" fontId="5" fillId="5" borderId="47" xfId="2" applyNumberFormat="1" applyFont="1" applyFill="1" applyBorder="1" applyAlignment="1">
      <alignment horizontal="center" vertical="center"/>
    </xf>
    <xf numFmtId="0" fontId="33" fillId="4" borderId="48" xfId="3" applyNumberFormat="1" applyFont="1" applyBorder="1" applyAlignment="1">
      <alignment vertical="center"/>
    </xf>
    <xf numFmtId="9" fontId="33" fillId="4" borderId="49" xfId="3" applyNumberFormat="1" applyFont="1" applyBorder="1" applyAlignment="1">
      <alignment vertical="center"/>
    </xf>
    <xf numFmtId="9" fontId="33" fillId="4" borderId="50" xfId="3" applyNumberFormat="1" applyFont="1" applyBorder="1" applyAlignment="1">
      <alignment vertical="center"/>
    </xf>
    <xf numFmtId="166" fontId="23" fillId="3" borderId="2" xfId="0" applyNumberFormat="1" applyFont="1" applyFill="1" applyBorder="1"/>
    <xf numFmtId="41" fontId="23" fillId="2" borderId="17" xfId="1" applyNumberFormat="1" applyFont="1" applyBorder="1" applyAlignment="1"/>
    <xf numFmtId="41" fontId="23" fillId="2" borderId="51" xfId="1" applyNumberFormat="1" applyFont="1" applyBorder="1" applyAlignment="1"/>
    <xf numFmtId="41" fontId="23" fillId="3" borderId="17" xfId="0" applyNumberFormat="1" applyFont="1" applyFill="1" applyBorder="1"/>
    <xf numFmtId="166" fontId="23" fillId="3" borderId="52" xfId="0" applyNumberFormat="1" applyFont="1" applyFill="1" applyBorder="1" applyAlignment="1"/>
    <xf numFmtId="3" fontId="35" fillId="3" borderId="37" xfId="0" applyNumberFormat="1" applyFont="1" applyFill="1" applyBorder="1" applyAlignment="1">
      <alignment vertical="center"/>
    </xf>
    <xf numFmtId="3" fontId="23" fillId="3" borderId="2" xfId="6" applyNumberFormat="1" applyFont="1" applyFill="1" applyBorder="1" applyAlignment="1">
      <alignment horizontal="right"/>
    </xf>
    <xf numFmtId="3" fontId="23" fillId="3" borderId="2" xfId="6" applyNumberFormat="1" applyFont="1" applyFill="1" applyBorder="1" applyAlignment="1">
      <alignment horizontal="center"/>
    </xf>
    <xf numFmtId="3" fontId="23" fillId="3" borderId="43" xfId="6" applyNumberFormat="1" applyFont="1" applyFill="1" applyBorder="1" applyAlignment="1">
      <alignment horizontal="right"/>
    </xf>
    <xf numFmtId="3" fontId="23" fillId="2" borderId="2" xfId="6" applyNumberFormat="1" applyFont="1" applyFill="1" applyBorder="1" applyAlignment="1">
      <alignment horizontal="right"/>
    </xf>
    <xf numFmtId="3" fontId="23" fillId="2" borderId="2" xfId="6" applyNumberFormat="1" applyFont="1" applyFill="1" applyBorder="1" applyAlignment="1">
      <alignment horizontal="center"/>
    </xf>
    <xf numFmtId="3" fontId="23" fillId="2" borderId="43" xfId="6" applyNumberFormat="1" applyFont="1" applyFill="1" applyBorder="1" applyAlignment="1">
      <alignment horizontal="right"/>
    </xf>
    <xf numFmtId="4" fontId="23" fillId="2" borderId="35" xfId="0" applyNumberFormat="1" applyFont="1" applyFill="1" applyBorder="1" applyAlignment="1">
      <alignment vertical="center"/>
    </xf>
    <xf numFmtId="0" fontId="33" fillId="4" borderId="0" xfId="3" applyNumberFormat="1" applyFont="1" applyBorder="1" applyAlignment="1">
      <alignment vertical="center"/>
    </xf>
    <xf numFmtId="3" fontId="33" fillId="4" borderId="0" xfId="3" applyNumberFormat="1" applyFont="1" applyBorder="1" applyAlignment="1">
      <alignment vertical="center"/>
    </xf>
    <xf numFmtId="3" fontId="35" fillId="3" borderId="18" xfId="0" applyNumberFormat="1" applyFont="1" applyFill="1" applyBorder="1" applyAlignment="1">
      <alignment vertical="top"/>
    </xf>
    <xf numFmtId="0" fontId="32" fillId="3" borderId="26" xfId="0" applyFont="1" applyFill="1" applyBorder="1" applyAlignment="1">
      <alignment horizontal="justify" vertical="center" wrapText="1"/>
    </xf>
    <xf numFmtId="165" fontId="23" fillId="3" borderId="2" xfId="0" applyNumberFormat="1" applyFont="1" applyFill="1" applyBorder="1" applyAlignment="1">
      <alignment horizontal="center"/>
    </xf>
    <xf numFmtId="165" fontId="23" fillId="2" borderId="2" xfId="1" applyNumberFormat="1" applyFont="1" applyBorder="1" applyAlignment="1">
      <alignment horizontal="center"/>
    </xf>
    <xf numFmtId="165" fontId="33" fillId="4" borderId="21" xfId="3" applyNumberFormat="1" applyFont="1" applyBorder="1" applyAlignment="1">
      <alignment horizontal="center" vertical="center"/>
    </xf>
    <xf numFmtId="165" fontId="33" fillId="4" borderId="22" xfId="3" applyNumberFormat="1" applyFont="1" applyBorder="1" applyAlignment="1">
      <alignment horizontal="center" vertical="center"/>
    </xf>
    <xf numFmtId="3" fontId="23" fillId="3" borderId="16" xfId="0" applyNumberFormat="1" applyFont="1" applyFill="1" applyBorder="1" applyAlignment="1">
      <alignment horizontal="center"/>
    </xf>
    <xf numFmtId="3" fontId="6" fillId="3" borderId="0" xfId="8" applyNumberFormat="1" applyFont="1" applyFill="1" applyBorder="1" applyAlignment="1">
      <alignment vertical="center" wrapText="1"/>
    </xf>
    <xf numFmtId="3" fontId="23" fillId="3" borderId="16" xfId="1" applyNumberFormat="1" applyFont="1" applyFill="1" applyBorder="1" applyAlignment="1">
      <alignment horizontal="center"/>
    </xf>
    <xf numFmtId="3" fontId="37" fillId="3" borderId="0" xfId="3" applyNumberFormat="1" applyFont="1" applyFill="1" applyBorder="1" applyAlignment="1">
      <alignment horizontal="center" vertical="center"/>
    </xf>
    <xf numFmtId="165" fontId="23" fillId="3" borderId="16" xfId="1" applyNumberFormat="1" applyFont="1" applyFill="1" applyBorder="1" applyAlignment="1">
      <alignment horizontal="center"/>
    </xf>
    <xf numFmtId="165" fontId="23" fillId="3" borderId="16" xfId="0" applyNumberFormat="1" applyFont="1" applyFill="1" applyBorder="1" applyAlignment="1">
      <alignment horizontal="center"/>
    </xf>
    <xf numFmtId="165" fontId="33" fillId="3" borderId="0" xfId="3" applyNumberFormat="1" applyFont="1" applyFill="1" applyBorder="1" applyAlignment="1">
      <alignment horizontal="center" vertical="center"/>
    </xf>
    <xf numFmtId="43" fontId="33" fillId="4" borderId="0" xfId="3" applyNumberFormat="1" applyFont="1" applyBorder="1" applyAlignment="1">
      <alignment vertical="center"/>
    </xf>
    <xf numFmtId="166" fontId="24" fillId="0" borderId="0" xfId="5" applyNumberFormat="1" applyFont="1"/>
    <xf numFmtId="164" fontId="1" fillId="0" borderId="0" xfId="0" applyNumberFormat="1" applyFont="1"/>
    <xf numFmtId="9" fontId="1" fillId="0" borderId="0" xfId="6" applyFont="1"/>
    <xf numFmtId="0" fontId="0" fillId="0" borderId="0" xfId="0" applyAlignment="1">
      <alignment vertical="center" wrapText="1"/>
    </xf>
    <xf numFmtId="0" fontId="24" fillId="0" borderId="0" xfId="0" applyFont="1"/>
    <xf numFmtId="0" fontId="38" fillId="3" borderId="0" xfId="0" applyFont="1" applyFill="1" applyAlignment="1"/>
    <xf numFmtId="0" fontId="38" fillId="3" borderId="0" xfId="0" applyFont="1" applyFill="1" applyAlignment="1">
      <alignment vertical="center"/>
    </xf>
    <xf numFmtId="17" fontId="7" fillId="5" borderId="28" xfId="7" applyBorder="1">
      <alignment horizontal="center" vertical="center" wrapText="1"/>
    </xf>
    <xf numFmtId="17" fontId="7" fillId="5" borderId="29" xfId="7" applyBorder="1">
      <alignment horizontal="center" vertical="center" wrapText="1"/>
    </xf>
    <xf numFmtId="3" fontId="35" fillId="3" borderId="28" xfId="0" applyNumberFormat="1" applyFont="1" applyFill="1" applyBorder="1" applyAlignment="1">
      <alignment vertical="center"/>
    </xf>
    <xf numFmtId="3" fontId="34" fillId="3" borderId="56" xfId="2" applyNumberFormat="1" applyFont="1" applyFill="1" applyBorder="1" applyAlignment="1">
      <alignment vertical="center"/>
    </xf>
    <xf numFmtId="0" fontId="33" fillId="4" borderId="28" xfId="3" applyNumberFormat="1" applyFont="1" applyBorder="1" applyAlignment="1">
      <alignment vertical="center"/>
    </xf>
    <xf numFmtId="0" fontId="33" fillId="4" borderId="57" xfId="3" applyNumberFormat="1" applyFont="1" applyBorder="1" applyAlignment="1">
      <alignment vertical="center"/>
    </xf>
    <xf numFmtId="166" fontId="33" fillId="4" borderId="58" xfId="3" applyNumberFormat="1" applyFont="1" applyBorder="1" applyAlignment="1">
      <alignment vertical="center"/>
    </xf>
    <xf numFmtId="166" fontId="33" fillId="4" borderId="59" xfId="3" applyNumberFormat="1" applyFont="1" applyBorder="1" applyAlignment="1">
      <alignment vertical="center"/>
    </xf>
    <xf numFmtId="41" fontId="23" fillId="3" borderId="14" xfId="5" applyNumberFormat="1" applyFont="1" applyFill="1" applyBorder="1"/>
    <xf numFmtId="41" fontId="23" fillId="2" borderId="14" xfId="5" applyNumberFormat="1" applyFont="1" applyFill="1" applyBorder="1" applyAlignment="1"/>
    <xf numFmtId="164" fontId="33" fillId="4" borderId="28" xfId="3" applyNumberFormat="1" applyFont="1" applyBorder="1" applyAlignment="1">
      <alignment vertical="center"/>
    </xf>
    <xf numFmtId="164" fontId="33" fillId="4" borderId="29" xfId="3" applyNumberFormat="1" applyFont="1" applyBorder="1" applyAlignment="1">
      <alignment vertical="center"/>
    </xf>
    <xf numFmtId="164" fontId="33" fillId="4" borderId="57" xfId="3" applyNumberFormat="1" applyFont="1" applyBorder="1" applyAlignment="1">
      <alignment vertical="center"/>
    </xf>
    <xf numFmtId="43" fontId="33" fillId="4" borderId="58" xfId="3" applyNumberFormat="1" applyFont="1" applyBorder="1" applyAlignment="1">
      <alignment vertical="center"/>
    </xf>
    <xf numFmtId="2" fontId="33" fillId="4" borderId="58" xfId="3" applyNumberFormat="1" applyFont="1" applyBorder="1" applyAlignment="1">
      <alignment vertical="center"/>
    </xf>
    <xf numFmtId="2" fontId="33" fillId="4" borderId="59" xfId="3" applyNumberFormat="1" applyFont="1" applyBorder="1" applyAlignment="1">
      <alignment vertical="center"/>
    </xf>
    <xf numFmtId="0" fontId="11" fillId="4" borderId="0" xfId="3" applyNumberFormat="1"/>
    <xf numFmtId="17" fontId="61" fillId="5" borderId="0" xfId="7" applyFont="1" applyBorder="1">
      <alignment horizontal="center" vertical="center" wrapText="1"/>
    </xf>
    <xf numFmtId="2" fontId="1" fillId="0" borderId="0" xfId="0" applyNumberFormat="1" applyFont="1" applyFill="1"/>
    <xf numFmtId="17" fontId="7" fillId="5" borderId="0" xfId="7" applyFont="1" applyBorder="1">
      <alignment horizontal="center" vertical="center" wrapText="1"/>
    </xf>
    <xf numFmtId="3" fontId="35" fillId="3" borderId="2" xfId="1" applyFont="1" applyFill="1" applyBorder="1" applyAlignment="1">
      <alignment vertical="center"/>
    </xf>
    <xf numFmtId="41" fontId="23" fillId="3" borderId="2" xfId="1" applyNumberFormat="1" applyFont="1" applyFill="1" applyBorder="1" applyAlignment="1"/>
    <xf numFmtId="166" fontId="23" fillId="3" borderId="2" xfId="1" applyNumberFormat="1" applyFont="1" applyFill="1" applyBorder="1" applyAlignment="1"/>
    <xf numFmtId="3" fontId="35" fillId="2" borderId="16" xfId="0" applyNumberFormat="1" applyFont="1" applyFill="1" applyBorder="1" applyAlignment="1">
      <alignment vertical="center"/>
    </xf>
    <xf numFmtId="41" fontId="23" fillId="2" borderId="2" xfId="5" applyNumberFormat="1" applyFont="1" applyFill="1" applyBorder="1"/>
    <xf numFmtId="3" fontId="23" fillId="3" borderId="2" xfId="1" applyNumberFormat="1" applyFont="1" applyFill="1" applyBorder="1" applyAlignment="1">
      <alignment horizontal="center"/>
    </xf>
    <xf numFmtId="3" fontId="23" fillId="2" borderId="2" xfId="0" applyNumberFormat="1" applyFont="1" applyFill="1" applyBorder="1" applyAlignment="1">
      <alignment horizontal="center"/>
    </xf>
    <xf numFmtId="3" fontId="34" fillId="2" borderId="43" xfId="2" applyNumberFormat="1" applyFont="1" applyFill="1" applyBorder="1" applyAlignment="1">
      <alignment vertical="center"/>
    </xf>
    <xf numFmtId="3" fontId="35" fillId="2" borderId="14" xfId="0" applyNumberFormat="1" applyFont="1" applyFill="1" applyBorder="1" applyAlignment="1">
      <alignment vertical="center"/>
    </xf>
    <xf numFmtId="41" fontId="23" fillId="2" borderId="1" xfId="0" applyNumberFormat="1" applyFont="1" applyFill="1" applyBorder="1"/>
    <xf numFmtId="41" fontId="23" fillId="2" borderId="13" xfId="5" applyNumberFormat="1" applyFont="1" applyFill="1" applyBorder="1"/>
    <xf numFmtId="41" fontId="23" fillId="2" borderId="15" xfId="5" applyNumberFormat="1" applyFont="1" applyFill="1" applyBorder="1"/>
    <xf numFmtId="3" fontId="35" fillId="3" borderId="2" xfId="1" applyFont="1" applyFill="1" applyAlignment="1">
      <alignment vertical="center"/>
    </xf>
    <xf numFmtId="41" fontId="23" fillId="3" borderId="2" xfId="1" applyNumberFormat="1" applyFont="1" applyFill="1" applyAlignment="1"/>
    <xf numFmtId="3" fontId="35" fillId="3" borderId="16" xfId="1" applyFont="1" applyFill="1" applyBorder="1" applyAlignment="1">
      <alignment vertical="center"/>
    </xf>
    <xf numFmtId="168" fontId="23" fillId="3" borderId="2" xfId="1" applyNumberFormat="1" applyFont="1" applyFill="1" applyBorder="1" applyAlignment="1"/>
    <xf numFmtId="168" fontId="23" fillId="2" borderId="2" xfId="5" applyNumberFormat="1" applyFont="1" applyFill="1" applyBorder="1"/>
    <xf numFmtId="3" fontId="35" fillId="2" borderId="28" xfId="0" applyNumberFormat="1" applyFont="1" applyFill="1" applyBorder="1" applyAlignment="1">
      <alignment vertical="center"/>
    </xf>
    <xf numFmtId="41" fontId="23" fillId="2" borderId="14" xfId="5" applyNumberFormat="1" applyFont="1" applyFill="1" applyBorder="1"/>
    <xf numFmtId="3" fontId="35" fillId="3" borderId="15" xfId="1" applyFont="1" applyFill="1" applyBorder="1" applyAlignment="1">
      <alignment vertical="center"/>
    </xf>
    <xf numFmtId="41" fontId="23" fillId="3" borderId="14" xfId="5" applyNumberFormat="1" applyFont="1" applyFill="1" applyBorder="1" applyAlignment="1"/>
    <xf numFmtId="165" fontId="23" fillId="3" borderId="2" xfId="1" applyNumberFormat="1" applyFont="1" applyFill="1" applyBorder="1" applyAlignment="1">
      <alignment horizontal="center"/>
    </xf>
    <xf numFmtId="165" fontId="23" fillId="2" borderId="2" xfId="0" applyNumberFormat="1" applyFont="1" applyFill="1" applyBorder="1" applyAlignment="1">
      <alignment horizont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166" fontId="23" fillId="3" borderId="2" xfId="5" applyNumberFormat="1" applyFont="1" applyFill="1" applyBorder="1"/>
    <xf numFmtId="166" fontId="23" fillId="2" borderId="2" xfId="5" applyNumberFormat="1" applyFont="1" applyFill="1" applyBorder="1"/>
    <xf numFmtId="0" fontId="33" fillId="4" borderId="36" xfId="3" applyNumberFormat="1" applyFont="1" applyBorder="1" applyAlignment="1">
      <alignment vertical="center"/>
    </xf>
    <xf numFmtId="9" fontId="33" fillId="4" borderId="17" xfId="3" applyNumberFormat="1" applyFont="1" applyBorder="1" applyAlignment="1">
      <alignment vertical="center"/>
    </xf>
    <xf numFmtId="0" fontId="33" fillId="4" borderId="37" xfId="3" applyNumberFormat="1" applyFont="1" applyBorder="1" applyAlignment="1">
      <alignment vertical="center"/>
    </xf>
    <xf numFmtId="166" fontId="33" fillId="4" borderId="21" xfId="3" applyNumberFormat="1" applyFont="1" applyBorder="1" applyAlignment="1">
      <alignment vertical="center"/>
    </xf>
    <xf numFmtId="9" fontId="33" fillId="4" borderId="21" xfId="3" applyNumberFormat="1" applyFont="1" applyBorder="1" applyAlignment="1">
      <alignment vertical="center"/>
    </xf>
    <xf numFmtId="9" fontId="33" fillId="4" borderId="22" xfId="3" applyNumberFormat="1" applyFont="1" applyBorder="1" applyAlignment="1">
      <alignment vertical="center"/>
    </xf>
    <xf numFmtId="3" fontId="35" fillId="3" borderId="18" xfId="0" applyNumberFormat="1" applyFont="1" applyFill="1" applyBorder="1" applyAlignment="1">
      <alignment vertical="center"/>
    </xf>
    <xf numFmtId="3" fontId="6" fillId="4" borderId="3" xfId="8" applyNumberFormat="1" applyFont="1" applyBorder="1">
      <alignment horizontal="center" vertical="center" wrapText="1"/>
    </xf>
    <xf numFmtId="3" fontId="6" fillId="4" borderId="23" xfId="8" applyNumberFormat="1" applyFont="1" applyBorder="1">
      <alignment horizontal="center" vertical="center" wrapText="1"/>
    </xf>
    <xf numFmtId="17" fontId="7" fillId="5" borderId="16" xfId="7" applyBorder="1" applyAlignment="1">
      <alignment horizontal="center" vertical="center" wrapText="1"/>
    </xf>
    <xf numFmtId="17" fontId="7" fillId="5" borderId="40" xfId="7" applyBorder="1" applyAlignment="1">
      <alignment horizontal="center" vertical="center" wrapText="1"/>
    </xf>
    <xf numFmtId="17" fontId="7" fillId="5" borderId="38" xfId="7" applyBorder="1" applyAlignment="1">
      <alignment horizontal="center" vertical="center" wrapText="1"/>
    </xf>
    <xf numFmtId="17" fontId="7" fillId="5" borderId="39" xfId="7" applyBorder="1" applyAlignment="1">
      <alignment horizontal="center" vertical="center" wrapText="1"/>
    </xf>
    <xf numFmtId="17" fontId="7" fillId="5" borderId="6" xfId="7" applyBorder="1" applyAlignment="1">
      <alignment horizontal="center" vertical="center" wrapText="1"/>
    </xf>
    <xf numFmtId="17" fontId="7" fillId="5" borderId="0" xfId="7" applyBorder="1" applyAlignment="1">
      <alignment horizontal="center" vertical="center" wrapText="1"/>
    </xf>
    <xf numFmtId="17" fontId="7" fillId="5" borderId="42" xfId="7" applyBorder="1" applyAlignment="1">
      <alignment horizontal="center" vertical="center" wrapText="1"/>
    </xf>
    <xf numFmtId="3" fontId="6" fillId="4" borderId="69" xfId="8" applyNumberFormat="1" applyFont="1" applyBorder="1" applyAlignment="1">
      <alignment horizontal="center" vertical="center" wrapText="1"/>
    </xf>
    <xf numFmtId="17" fontId="7" fillId="5" borderId="28" xfId="7" applyBorder="1" applyAlignment="1">
      <alignment horizontal="center" vertical="center" wrapText="1"/>
    </xf>
    <xf numFmtId="17" fontId="7" fillId="5" borderId="29" xfId="7" applyBorder="1" applyAlignment="1">
      <alignment horizontal="center" vertical="center" wrapText="1"/>
    </xf>
    <xf numFmtId="17" fontId="7" fillId="3" borderId="4" xfId="7" applyFill="1" applyBorder="1" applyAlignment="1">
      <alignment horizontal="center" vertical="center" wrapText="1"/>
    </xf>
    <xf numFmtId="3" fontId="6" fillId="4" borderId="16" xfId="8" applyNumberFormat="1" applyFont="1" applyBorder="1" applyAlignment="1">
      <alignment horizontal="center" vertical="center" wrapText="1"/>
    </xf>
    <xf numFmtId="3" fontId="6" fillId="4" borderId="0" xfId="8" applyNumberFormat="1" applyFont="1" applyBorder="1" applyAlignment="1">
      <alignment horizontal="center" vertical="center" wrapText="1"/>
    </xf>
    <xf numFmtId="17" fontId="7" fillId="5" borderId="53" xfId="7" applyBorder="1" applyAlignment="1">
      <alignment horizontal="center" vertical="center" wrapText="1"/>
    </xf>
    <xf numFmtId="3" fontId="26" fillId="4" borderId="28" xfId="2" applyNumberFormat="1" applyFont="1" applyFill="1" applyBorder="1" applyAlignment="1">
      <alignment horizontal="center" vertical="center"/>
    </xf>
    <xf numFmtId="3" fontId="27" fillId="4" borderId="0" xfId="2" applyNumberFormat="1" applyFont="1" applyFill="1" applyBorder="1" applyAlignment="1">
      <alignment horizontal="center" vertical="center"/>
    </xf>
    <xf numFmtId="3" fontId="27" fillId="4" borderId="29" xfId="2" applyNumberFormat="1" applyFont="1" applyFill="1" applyBorder="1" applyAlignment="1">
      <alignment horizontal="center" vertical="center"/>
    </xf>
    <xf numFmtId="17" fontId="6" fillId="4" borderId="3" xfId="0" applyNumberFormat="1" applyFont="1" applyFill="1" applyBorder="1" applyAlignment="1">
      <alignment horizontal="center" vertical="center" wrapText="1"/>
    </xf>
    <xf numFmtId="17" fontId="2" fillId="4" borderId="18" xfId="0" applyNumberFormat="1" applyFont="1" applyFill="1" applyBorder="1" applyAlignment="1">
      <alignment horizontal="center" vertical="center" wrapText="1"/>
    </xf>
    <xf numFmtId="17" fontId="2" fillId="4" borderId="19" xfId="0" applyNumberFormat="1" applyFont="1" applyFill="1" applyBorder="1" applyAlignment="1">
      <alignment horizontal="center" vertical="center" wrapText="1"/>
    </xf>
    <xf numFmtId="3" fontId="6" fillId="4" borderId="3" xfId="8" applyNumberFormat="1">
      <alignment horizontal="center" vertical="center" wrapText="1"/>
    </xf>
    <xf numFmtId="17" fontId="7" fillId="5" borderId="0" xfId="7" applyFont="1" applyBorder="1">
      <alignment horizontal="center" vertical="center" wrapText="1"/>
    </xf>
    <xf numFmtId="17" fontId="7" fillId="5" borderId="17" xfId="7" applyFont="1" applyBorder="1">
      <alignment horizontal="center" vertical="center" wrapText="1"/>
    </xf>
    <xf numFmtId="3" fontId="28" fillId="4" borderId="3" xfId="8" applyNumberFormat="1" applyFont="1" applyBorder="1">
      <alignment horizontal="center" vertical="center" wrapText="1"/>
    </xf>
    <xf numFmtId="3" fontId="6" fillId="4" borderId="18" xfId="8" applyNumberFormat="1" applyFont="1" applyBorder="1">
      <alignment horizontal="center" vertical="center" wrapText="1"/>
    </xf>
    <xf numFmtId="3" fontId="6" fillId="4" borderId="19" xfId="8" applyNumberFormat="1" applyFont="1" applyBorder="1">
      <alignment horizontal="center" vertical="center" wrapText="1"/>
    </xf>
    <xf numFmtId="3" fontId="28" fillId="4" borderId="28" xfId="8" applyNumberFormat="1" applyFont="1" applyBorder="1">
      <alignment horizontal="center" vertical="center" wrapText="1"/>
    </xf>
    <xf numFmtId="3" fontId="28" fillId="4" borderId="0" xfId="8" applyNumberFormat="1" applyFont="1" applyBorder="1">
      <alignment horizontal="center" vertical="center" wrapText="1"/>
    </xf>
    <xf numFmtId="3" fontId="28" fillId="4" borderId="29" xfId="8" applyNumberFormat="1" applyFont="1" applyBorder="1">
      <alignment horizontal="center" vertical="center" wrapText="1"/>
    </xf>
    <xf numFmtId="3" fontId="28" fillId="4" borderId="18" xfId="8" applyNumberFormat="1" applyFont="1" applyBorder="1">
      <alignment horizontal="center" vertical="center" wrapText="1"/>
    </xf>
    <xf numFmtId="3" fontId="28" fillId="4" borderId="19" xfId="8" applyNumberFormat="1" applyFont="1" applyBorder="1">
      <alignment horizontal="center" vertical="center" wrapText="1"/>
    </xf>
    <xf numFmtId="3" fontId="6" fillId="4" borderId="54" xfId="8" applyNumberFormat="1" applyFont="1" applyBorder="1">
      <alignment horizontal="center" vertical="center" wrapText="1"/>
    </xf>
    <xf numFmtId="3" fontId="6" fillId="4" borderId="55" xfId="8" applyNumberFormat="1" applyFont="1" applyBorder="1">
      <alignment horizontal="center" vertical="center" wrapText="1"/>
    </xf>
    <xf numFmtId="3" fontId="6" fillId="4" borderId="32" xfId="8" applyNumberFormat="1" applyFont="1" applyBorder="1">
      <alignment horizontal="center" vertical="center" wrapText="1"/>
    </xf>
    <xf numFmtId="0" fontId="12" fillId="0" borderId="0" xfId="4" applyAlignment="1" applyProtection="1">
      <alignment horizontal="left" vertical="center" wrapText="1"/>
    </xf>
    <xf numFmtId="3" fontId="26" fillId="4" borderId="10" xfId="2" applyNumberFormat="1" applyFont="1" applyFill="1" applyBorder="1" applyAlignment="1">
      <alignment horizontal="center" vertical="center"/>
    </xf>
    <xf numFmtId="3" fontId="26" fillId="4" borderId="0" xfId="2" applyNumberFormat="1" applyFont="1" applyFill="1" applyBorder="1" applyAlignment="1">
      <alignment horizontal="center" vertical="center"/>
    </xf>
    <xf numFmtId="3" fontId="26" fillId="4" borderId="44" xfId="2" applyNumberFormat="1" applyFont="1" applyFill="1" applyBorder="1" applyAlignment="1">
      <alignment horizontal="center" vertical="center"/>
    </xf>
    <xf numFmtId="3" fontId="26" fillId="4" borderId="45" xfId="2" applyNumberFormat="1" applyFont="1" applyFill="1" applyBorder="1" applyAlignment="1">
      <alignment horizontal="center" vertical="center"/>
    </xf>
    <xf numFmtId="3" fontId="26" fillId="4" borderId="46" xfId="2" applyNumberFormat="1" applyFont="1" applyFill="1" applyBorder="1" applyAlignment="1">
      <alignment horizontal="center" vertical="center"/>
    </xf>
    <xf numFmtId="3" fontId="6" fillId="4" borderId="24" xfId="8" applyNumberFormat="1" applyFont="1" applyBorder="1">
      <alignment horizontal="center" vertical="center" wrapText="1"/>
    </xf>
    <xf numFmtId="3" fontId="6" fillId="4" borderId="27" xfId="8" applyNumberFormat="1" applyFon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4351345</xdr:colOff>
      <xdr:row>10</xdr:row>
      <xdr:rowOff>28250</xdr:rowOff>
    </xdr:from>
    <xdr:ext cx="1056251" cy="509948"/>
    <xdr:sp macro="" textlink="">
      <xdr:nvSpPr>
        <xdr:cNvPr id="9" name="8 Rectángulo"/>
        <xdr:cNvSpPr/>
      </xdr:nvSpPr>
      <xdr:spPr>
        <a:xfrm>
          <a:off x="5103820" y="1990400"/>
          <a:ext cx="1056251" cy="509948"/>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2016</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245046</xdr:colOff>
      <xdr:row>11</xdr:row>
      <xdr:rowOff>102249</xdr:rowOff>
    </xdr:from>
    <xdr:to>
      <xdr:col>4</xdr:col>
      <xdr:colOff>4638675</xdr:colOff>
      <xdr:row>11</xdr:row>
      <xdr:rowOff>104775</xdr:rowOff>
    </xdr:to>
    <xdr:cxnSp macro="">
      <xdr:nvCxnSpPr>
        <xdr:cNvPr id="13" name="12 Conector recto"/>
        <xdr:cNvCxnSpPr>
          <a:stCxn id="9" idx="3"/>
        </xdr:cNvCxnSpPr>
      </xdr:nvCxnSpPr>
      <xdr:spPr>
        <a:xfrm>
          <a:off x="6160071" y="2245374"/>
          <a:ext cx="4393629" cy="2526"/>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102249</xdr:rowOff>
    </xdr:from>
    <xdr:to>
      <xdr:col>2</xdr:col>
      <xdr:colOff>4351345</xdr:colOff>
      <xdr:row>11</xdr:row>
      <xdr:rowOff>104775</xdr:rowOff>
    </xdr:to>
    <xdr:cxnSp macro="">
      <xdr:nvCxnSpPr>
        <xdr:cNvPr id="14" name="13 Conector recto"/>
        <xdr:cNvCxnSpPr>
          <a:endCxn id="9" idx="1"/>
        </xdr:cNvCxnSpPr>
      </xdr:nvCxnSpPr>
      <xdr:spPr>
        <a:xfrm flipV="1">
          <a:off x="857250" y="2245374"/>
          <a:ext cx="4246570" cy="2526"/>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7545" name="4 Imagen" descr="onda.jpg"/>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2" name="1 Rectángulo redondeado">
          <a:hlinkClick xmlns:r="http://schemas.openxmlformats.org/officeDocument/2006/relationships" r:id="rId2"/>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29550" cy="14085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895350</xdr:colOff>
      <xdr:row>29</xdr:row>
      <xdr:rowOff>76200</xdr:rowOff>
    </xdr:from>
    <xdr:to>
      <xdr:col>5</xdr:col>
      <xdr:colOff>65086</xdr:colOff>
      <xdr:row>30</xdr:row>
      <xdr:rowOff>133351</xdr:rowOff>
    </xdr:to>
    <xdr:sp macro="" textlink="">
      <xdr:nvSpPr>
        <xdr:cNvPr id="12" name="11 Rectángulo redondeado">
          <a:hlinkClick xmlns:r="http://schemas.openxmlformats.org/officeDocument/2006/relationships" r:id="rId2"/>
        </xdr:cNvPr>
        <xdr:cNvSpPr/>
      </xdr:nvSpPr>
      <xdr:spPr>
        <a:xfrm>
          <a:off x="3524250" y="49244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0</xdr:colOff>
      <xdr:row>31</xdr:row>
      <xdr:rowOff>9525</xdr:rowOff>
    </xdr:from>
    <xdr:to>
      <xdr:col>9</xdr:col>
      <xdr:colOff>266700</xdr:colOff>
      <xdr:row>37</xdr:row>
      <xdr:rowOff>110565</xdr:rowOff>
    </xdr:to>
    <xdr:pic>
      <xdr:nvPicPr>
        <xdr:cNvPr id="13" name="12 Imagen" descr="onda.jpg"/>
        <xdr:cNvPicPr>
          <a:picLocks noChangeAspect="1"/>
        </xdr:cNvPicPr>
      </xdr:nvPicPr>
      <xdr:blipFill>
        <a:blip xmlns:r="http://schemas.openxmlformats.org/officeDocument/2006/relationships" r:embed="rId3" cstate="print"/>
        <a:srcRect/>
        <a:stretch>
          <a:fillRect/>
        </a:stretch>
      </xdr:blipFill>
      <xdr:spPr bwMode="auto">
        <a:xfrm>
          <a:off x="0" y="51054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xdr:cNvPicPr>
          <a:picLocks noChangeAspect="1"/>
        </xdr:cNvPicPr>
      </xdr:nvPicPr>
      <xdr:blipFill>
        <a:blip xmlns:r="http://schemas.openxmlformats.org/officeDocument/2006/relationships" r:embed="rId1" cstate="print"/>
        <a:stretch>
          <a:fillRect/>
        </a:stretch>
      </xdr:blipFill>
      <xdr:spPr>
        <a:xfrm>
          <a:off x="0" y="0"/>
          <a:ext cx="7866552"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xdr:cNvPicPr>
          <a:picLocks noChangeAspect="1"/>
        </xdr:cNvPicPr>
      </xdr:nvPicPr>
      <xdr:blipFill>
        <a:blip xmlns:r="http://schemas.openxmlformats.org/officeDocument/2006/relationships" r:embed="rId1" cstate="print"/>
        <a:stretch>
          <a:fillRect/>
        </a:stretch>
      </xdr:blipFill>
      <xdr:spPr>
        <a:xfrm>
          <a:off x="0" y="0"/>
          <a:ext cx="7818927" cy="1400174"/>
        </a:xfrm>
        <a:prstGeom prst="rect">
          <a:avLst/>
        </a:prstGeom>
      </xdr:spPr>
    </xdr:pic>
    <xdr:clientData/>
  </xdr:twoCellAnchor>
  <xdr:twoCellAnchor editAs="absolute">
    <xdr:from>
      <xdr:col>0</xdr:col>
      <xdr:colOff>0</xdr:colOff>
      <xdr:row>32</xdr:row>
      <xdr:rowOff>142875</xdr:rowOff>
    </xdr:from>
    <xdr:to>
      <xdr:col>12</xdr:col>
      <xdr:colOff>194897</xdr:colOff>
      <xdr:row>39</xdr:row>
      <xdr:rowOff>9525</xdr:rowOff>
    </xdr:to>
    <xdr:pic>
      <xdr:nvPicPr>
        <xdr:cNvPr id="4" name="3 Imagen" descr="onda.jpg"/>
        <xdr:cNvPicPr>
          <a:picLocks noChangeAspect="1"/>
        </xdr:cNvPicPr>
      </xdr:nvPicPr>
      <xdr:blipFill>
        <a:blip xmlns:r="http://schemas.openxmlformats.org/officeDocument/2006/relationships" r:embed="rId2" cstate="print"/>
        <a:srcRect/>
        <a:stretch>
          <a:fillRect/>
        </a:stretch>
      </xdr:blipFill>
      <xdr:spPr bwMode="auto">
        <a:xfrm>
          <a:off x="0" y="5143500"/>
          <a:ext cx="7776064" cy="1133475"/>
        </a:xfrm>
        <a:prstGeom prst="rect">
          <a:avLst/>
        </a:prstGeom>
        <a:noFill/>
        <a:ln w="9525">
          <a:noFill/>
          <a:miter lim="800000"/>
          <a:headEnd/>
          <a:tailEnd/>
        </a:ln>
      </xdr:spPr>
    </xdr:pic>
    <xdr:clientData/>
  </xdr:twoCellAnchor>
  <xdr:twoCellAnchor editAs="oneCell">
    <xdr:from>
      <xdr:col>6</xdr:col>
      <xdr:colOff>666750</xdr:colOff>
      <xdr:row>31</xdr:row>
      <xdr:rowOff>104775</xdr:rowOff>
    </xdr:from>
    <xdr:to>
      <xdr:col>8</xdr:col>
      <xdr:colOff>246609</xdr:colOff>
      <xdr:row>33</xdr:row>
      <xdr:rowOff>23265</xdr:rowOff>
    </xdr:to>
    <xdr:pic>
      <xdr:nvPicPr>
        <xdr:cNvPr id="5" name="4 Imagen">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5019675" y="4924425"/>
          <a:ext cx="847417"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197</xdr:row>
      <xdr:rowOff>152400</xdr:rowOff>
    </xdr:from>
    <xdr:to>
      <xdr:col>5</xdr:col>
      <xdr:colOff>255586</xdr:colOff>
      <xdr:row>199</xdr:row>
      <xdr:rowOff>28576</xdr:rowOff>
    </xdr:to>
    <xdr:sp macro="" textlink="">
      <xdr:nvSpPr>
        <xdr:cNvPr id="3" name="2 Rectángulo redondeado">
          <a:hlinkClick xmlns:r="http://schemas.openxmlformats.org/officeDocument/2006/relationships" r:id="rId2"/>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4</xdr:col>
      <xdr:colOff>79863</xdr:colOff>
      <xdr:row>70</xdr:row>
      <xdr:rowOff>106240</xdr:rowOff>
    </xdr:from>
    <xdr:to>
      <xdr:col>5</xdr:col>
      <xdr:colOff>4088</xdr:colOff>
      <xdr:row>72</xdr:row>
      <xdr:rowOff>24729</xdr:rowOff>
    </xdr:to>
    <xdr:pic>
      <xdr:nvPicPr>
        <xdr:cNvPr id="4" name="3 Imagen">
          <a:hlinkClick xmlns:r="http://schemas.openxmlformats.org/officeDocument/2006/relationships" r:id="rId2"/>
        </xdr:cNvPr>
        <xdr:cNvPicPr>
          <a:picLocks noChangeAspect="1"/>
        </xdr:cNvPicPr>
      </xdr:nvPicPr>
      <xdr:blipFill>
        <a:blip xmlns:r="http://schemas.openxmlformats.org/officeDocument/2006/relationships" r:embed="rId3" cstate="print"/>
        <a:stretch>
          <a:fillRect/>
        </a:stretch>
      </xdr:blipFill>
      <xdr:spPr>
        <a:xfrm>
          <a:off x="3632688" y="11250490"/>
          <a:ext cx="848150" cy="280439"/>
        </a:xfrm>
        <a:prstGeom prst="rect">
          <a:avLst/>
        </a:prstGeom>
      </xdr:spPr>
    </xdr:pic>
    <xdr:clientData/>
  </xdr:twoCellAnchor>
  <xdr:twoCellAnchor editAs="absolute">
    <xdr:from>
      <xdr:col>0</xdr:col>
      <xdr:colOff>52753</xdr:colOff>
      <xdr:row>74</xdr:row>
      <xdr:rowOff>11723</xdr:rowOff>
    </xdr:from>
    <xdr:to>
      <xdr:col>8</xdr:col>
      <xdr:colOff>576628</xdr:colOff>
      <xdr:row>80</xdr:row>
      <xdr:rowOff>59348</xdr:rowOff>
    </xdr:to>
    <xdr:pic>
      <xdr:nvPicPr>
        <xdr:cNvPr id="5" name="4 Imagen" descr="onda.jpg"/>
        <xdr:cNvPicPr>
          <a:picLocks noChangeAspect="1"/>
        </xdr:cNvPicPr>
      </xdr:nvPicPr>
      <xdr:blipFill>
        <a:blip xmlns:r="http://schemas.openxmlformats.org/officeDocument/2006/relationships" r:embed="rId4" cstate="print"/>
        <a:srcRect/>
        <a:stretch>
          <a:fillRect/>
        </a:stretch>
      </xdr:blipFill>
      <xdr:spPr bwMode="auto">
        <a:xfrm>
          <a:off x="52753" y="11687908"/>
          <a:ext cx="7770202" cy="114666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19050</xdr:colOff>
      <xdr:row>63</xdr:row>
      <xdr:rowOff>28575</xdr:rowOff>
    </xdr:from>
    <xdr:to>
      <xdr:col>17</xdr:col>
      <xdr:colOff>70757</xdr:colOff>
      <xdr:row>73</xdr:row>
      <xdr:rowOff>72465</xdr:rowOff>
    </xdr:to>
    <xdr:pic>
      <xdr:nvPicPr>
        <xdr:cNvPr id="5" name="4 Imagen" descr="onda.jpg"/>
        <xdr:cNvPicPr>
          <a:picLocks noChangeAspect="1"/>
        </xdr:cNvPicPr>
      </xdr:nvPicPr>
      <xdr:blipFill>
        <a:blip xmlns:r="http://schemas.openxmlformats.org/officeDocument/2006/relationships" r:embed="rId1" cstate="print"/>
        <a:srcRect/>
        <a:stretch>
          <a:fillRect/>
        </a:stretch>
      </xdr:blipFill>
      <xdr:spPr bwMode="auto">
        <a:xfrm>
          <a:off x="19050" y="8782050"/>
          <a:ext cx="7772400"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17</xdr:col>
      <xdr:colOff>108857</xdr:colOff>
      <xdr:row>6</xdr:row>
      <xdr:rowOff>608487</xdr:rowOff>
    </xdr:to>
    <xdr:pic>
      <xdr:nvPicPr>
        <xdr:cNvPr id="10" name="9 Imagen" descr="encabezado3.jpg"/>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6</xdr:col>
      <xdr:colOff>30163</xdr:colOff>
      <xdr:row>30</xdr:row>
      <xdr:rowOff>142875</xdr:rowOff>
    </xdr:from>
    <xdr:to>
      <xdr:col>7</xdr:col>
      <xdr:colOff>133349</xdr:colOff>
      <xdr:row>32</xdr:row>
      <xdr:rowOff>1</xdr:rowOff>
    </xdr:to>
    <xdr:sp macro="" textlink="">
      <xdr:nvSpPr>
        <xdr:cNvPr id="2" name="1 Rectángulo redondeado">
          <a:hlinkClick xmlns:r="http://schemas.openxmlformats.org/officeDocument/2006/relationships" r:id="rId3"/>
        </xdr:cNvPr>
        <xdr:cNvSpPr/>
      </xdr:nvSpPr>
      <xdr:spPr>
        <a:xfrm>
          <a:off x="4402138" y="8420100"/>
          <a:ext cx="817561"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55</xdr:row>
      <xdr:rowOff>6092</xdr:rowOff>
    </xdr:from>
    <xdr:to>
      <xdr:col>17</xdr:col>
      <xdr:colOff>600074</xdr:colOff>
      <xdr:row>61</xdr:row>
      <xdr:rowOff>49982</xdr:rowOff>
    </xdr:to>
    <xdr:pic>
      <xdr:nvPicPr>
        <xdr:cNvPr id="4506" name="4 Imagen" descr="onda.jpg"/>
        <xdr:cNvPicPr>
          <a:picLocks noChangeAspect="1"/>
        </xdr:cNvPicPr>
      </xdr:nvPicPr>
      <xdr:blipFill>
        <a:blip xmlns:r="http://schemas.openxmlformats.org/officeDocument/2006/relationships" r:embed="rId1" cstate="print"/>
        <a:srcRect/>
        <a:stretch>
          <a:fillRect/>
        </a:stretch>
      </xdr:blipFill>
      <xdr:spPr bwMode="auto">
        <a:xfrm>
          <a:off x="9525" y="8346328"/>
          <a:ext cx="7772400" cy="1186890"/>
        </a:xfrm>
        <a:prstGeom prst="rect">
          <a:avLst/>
        </a:prstGeom>
        <a:noFill/>
        <a:ln w="9525">
          <a:noFill/>
          <a:miter lim="800000"/>
          <a:headEnd/>
          <a:tailEnd/>
        </a:ln>
      </xdr:spPr>
    </xdr:pic>
    <xdr:clientData/>
  </xdr:twoCellAnchor>
  <xdr:twoCellAnchor editAs="absolute">
    <xdr:from>
      <xdr:col>5</xdr:col>
      <xdr:colOff>574684</xdr:colOff>
      <xdr:row>53</xdr:row>
      <xdr:rowOff>80925</xdr:rowOff>
    </xdr:from>
    <xdr:to>
      <xdr:col>7</xdr:col>
      <xdr:colOff>0</xdr:colOff>
      <xdr:row>54</xdr:row>
      <xdr:rowOff>125248</xdr:rowOff>
    </xdr:to>
    <xdr:sp macro="" textlink="">
      <xdr:nvSpPr>
        <xdr:cNvPr id="3" name="2 Rectángulo redondeado">
          <a:hlinkClick xmlns:r="http://schemas.openxmlformats.org/officeDocument/2006/relationships" r:id="rId2"/>
        </xdr:cNvPr>
        <xdr:cNvSpPr/>
      </xdr:nvSpPr>
      <xdr:spPr>
        <a:xfrm>
          <a:off x="4212502" y="8040161"/>
          <a:ext cx="804932" cy="234823"/>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17</xdr:col>
      <xdr:colOff>674235</xdr:colOff>
      <xdr:row>6</xdr:row>
      <xdr:rowOff>625296</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29550" cy="14085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77</xdr:row>
      <xdr:rowOff>76567</xdr:rowOff>
    </xdr:from>
    <xdr:to>
      <xdr:col>17</xdr:col>
      <xdr:colOff>411773</xdr:colOff>
      <xdr:row>83</xdr:row>
      <xdr:rowOff>124193</xdr:rowOff>
    </xdr:to>
    <xdr:pic>
      <xdr:nvPicPr>
        <xdr:cNvPr id="5529" name="4 Imagen" descr="onda.jpg"/>
        <xdr:cNvPicPr>
          <a:picLocks noChangeAspect="1"/>
        </xdr:cNvPicPr>
      </xdr:nvPicPr>
      <xdr:blipFill>
        <a:blip xmlns:r="http://schemas.openxmlformats.org/officeDocument/2006/relationships" r:embed="rId1" cstate="print"/>
        <a:srcRect/>
        <a:stretch>
          <a:fillRect/>
        </a:stretch>
      </xdr:blipFill>
      <xdr:spPr bwMode="auto">
        <a:xfrm>
          <a:off x="0" y="11433298"/>
          <a:ext cx="7782658" cy="1146664"/>
        </a:xfrm>
        <a:prstGeom prst="rect">
          <a:avLst/>
        </a:prstGeom>
        <a:noFill/>
        <a:ln w="9525">
          <a:noFill/>
          <a:miter lim="800000"/>
          <a:headEnd/>
          <a:tailEnd/>
        </a:ln>
      </xdr:spPr>
    </xdr:pic>
    <xdr:clientData/>
  </xdr:twoCellAnchor>
  <xdr:twoCellAnchor editAs="absolute">
    <xdr:from>
      <xdr:col>5</xdr:col>
      <xdr:colOff>432478</xdr:colOff>
      <xdr:row>75</xdr:row>
      <xdr:rowOff>26989</xdr:rowOff>
    </xdr:from>
    <xdr:to>
      <xdr:col>6</xdr:col>
      <xdr:colOff>545613</xdr:colOff>
      <xdr:row>76</xdr:row>
      <xdr:rowOff>52389</xdr:rowOff>
    </xdr:to>
    <xdr:sp macro="" textlink="">
      <xdr:nvSpPr>
        <xdr:cNvPr id="3" name="2 Rectángulo redondeado">
          <a:hlinkClick xmlns:r="http://schemas.openxmlformats.org/officeDocument/2006/relationships" r:id="rId2"/>
        </xdr:cNvPr>
        <xdr:cNvSpPr/>
      </xdr:nvSpPr>
      <xdr:spPr>
        <a:xfrm>
          <a:off x="4191190" y="11017374"/>
          <a:ext cx="809192" cy="208573"/>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17</xdr:col>
      <xdr:colOff>468923</xdr:colOff>
      <xdr:row>6</xdr:row>
      <xdr:rowOff>598962</xdr:rowOff>
    </xdr:to>
    <xdr:pic>
      <xdr:nvPicPr>
        <xdr:cNvPr id="6" name="5 Imagen" descr="encabezado3.jpg"/>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495667</xdr:colOff>
      <xdr:row>6</xdr:row>
      <xdr:rowOff>570387</xdr:rowOff>
    </xdr:to>
    <xdr:pic>
      <xdr:nvPicPr>
        <xdr:cNvPr id="6" name="5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editAs="absolute">
    <xdr:from>
      <xdr:col>0</xdr:col>
      <xdr:colOff>47625</xdr:colOff>
      <xdr:row>56</xdr:row>
      <xdr:rowOff>93663</xdr:rowOff>
    </xdr:from>
    <xdr:to>
      <xdr:col>15</xdr:col>
      <xdr:colOff>500429</xdr:colOff>
      <xdr:row>62</xdr:row>
      <xdr:rowOff>131763</xdr:rowOff>
    </xdr:to>
    <xdr:pic>
      <xdr:nvPicPr>
        <xdr:cNvPr id="7" name="4 Imagen" descr="onda.jpg"/>
        <xdr:cNvPicPr>
          <a:picLocks noChangeAspect="1"/>
        </xdr:cNvPicPr>
      </xdr:nvPicPr>
      <xdr:blipFill>
        <a:blip xmlns:r="http://schemas.openxmlformats.org/officeDocument/2006/relationships" r:embed="rId2" cstate="print"/>
        <a:srcRect/>
        <a:stretch>
          <a:fillRect/>
        </a:stretch>
      </xdr:blipFill>
      <xdr:spPr bwMode="auto">
        <a:xfrm>
          <a:off x="47625" y="8561388"/>
          <a:ext cx="7762875" cy="1133475"/>
        </a:xfrm>
        <a:prstGeom prst="rect">
          <a:avLst/>
        </a:prstGeom>
        <a:noFill/>
        <a:ln w="9525">
          <a:noFill/>
          <a:miter lim="800000"/>
          <a:headEnd/>
          <a:tailEnd/>
        </a:ln>
      </xdr:spPr>
    </xdr:pic>
    <xdr:clientData/>
  </xdr:twoCellAnchor>
  <xdr:twoCellAnchor editAs="absolute">
    <xdr:from>
      <xdr:col>5</xdr:col>
      <xdr:colOff>341666</xdr:colOff>
      <xdr:row>55</xdr:row>
      <xdr:rowOff>24660</xdr:rowOff>
    </xdr:from>
    <xdr:to>
      <xdr:col>6</xdr:col>
      <xdr:colOff>386859</xdr:colOff>
      <xdr:row>56</xdr:row>
      <xdr:rowOff>87312</xdr:rowOff>
    </xdr:to>
    <xdr:sp macro="" textlink="">
      <xdr:nvSpPr>
        <xdr:cNvPr id="5" name="4 Rectángulo redondeado">
          <a:hlinkClick xmlns:r="http://schemas.openxmlformats.org/officeDocument/2006/relationships" r:id="rId3"/>
        </xdr:cNvPr>
        <xdr:cNvSpPr/>
      </xdr:nvSpPr>
      <xdr:spPr>
        <a:xfrm>
          <a:off x="4413970" y="8311410"/>
          <a:ext cx="834303"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twoCellAnchor>
  <xdr:twoCellAnchor editAs="oneCell">
    <xdr:from>
      <xdr:col>1</xdr:col>
      <xdr:colOff>0</xdr:colOff>
      <xdr:row>62</xdr:row>
      <xdr:rowOff>0</xdr:rowOff>
    </xdr:from>
    <xdr:to>
      <xdr:col>1</xdr:col>
      <xdr:colOff>7620</xdr:colOff>
      <xdr:row>62</xdr:row>
      <xdr:rowOff>7620</xdr:rowOff>
    </xdr:to>
    <xdr:pic>
      <xdr:nvPicPr>
        <xdr:cNvPr id="8" name="7 Imagen" descr="http://www.bbvaprovida.cl/SitioWeb/images/block.gif"/>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1940" y="101879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51</xdr:row>
      <xdr:rowOff>101600</xdr:rowOff>
    </xdr:from>
    <xdr:to>
      <xdr:col>15</xdr:col>
      <xdr:colOff>502133</xdr:colOff>
      <xdr:row>57</xdr:row>
      <xdr:rowOff>158750</xdr:rowOff>
    </xdr:to>
    <xdr:pic>
      <xdr:nvPicPr>
        <xdr:cNvPr id="2454" name="4 Imagen" descr="onda.jpg"/>
        <xdr:cNvPicPr>
          <a:picLocks noChangeAspect="1"/>
        </xdr:cNvPicPr>
      </xdr:nvPicPr>
      <xdr:blipFill>
        <a:blip xmlns:r="http://schemas.openxmlformats.org/officeDocument/2006/relationships" r:embed="rId1" cstate="print"/>
        <a:srcRect/>
        <a:stretch>
          <a:fillRect/>
        </a:stretch>
      </xdr:blipFill>
      <xdr:spPr bwMode="auto">
        <a:xfrm>
          <a:off x="0" y="9588500"/>
          <a:ext cx="7800975" cy="1143000"/>
        </a:xfrm>
        <a:prstGeom prst="rect">
          <a:avLst/>
        </a:prstGeom>
        <a:noFill/>
        <a:ln w="9525">
          <a:noFill/>
          <a:miter lim="800000"/>
          <a:headEnd/>
          <a:tailEnd/>
        </a:ln>
      </xdr:spPr>
    </xdr:pic>
    <xdr:clientData/>
  </xdr:twoCellAnchor>
  <xdr:twoCellAnchor editAs="absolute">
    <xdr:from>
      <xdr:col>5</xdr:col>
      <xdr:colOff>393286</xdr:colOff>
      <xdr:row>49</xdr:row>
      <xdr:rowOff>20637</xdr:rowOff>
    </xdr:from>
    <xdr:to>
      <xdr:col>6</xdr:col>
      <xdr:colOff>489984</xdr:colOff>
      <xdr:row>50</xdr:row>
      <xdr:rowOff>68262</xdr:rowOff>
    </xdr:to>
    <xdr:sp macro="" textlink="">
      <xdr:nvSpPr>
        <xdr:cNvPr id="2" name="1 Rectángulo redondeado">
          <a:hlinkClick xmlns:r="http://schemas.openxmlformats.org/officeDocument/2006/relationships" r:id="rId2"/>
        </xdr:cNvPr>
        <xdr:cNvSpPr/>
      </xdr:nvSpPr>
      <xdr:spPr>
        <a:xfrm>
          <a:off x="4637087" y="9145587"/>
          <a:ext cx="850899"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15</xdr:col>
      <xdr:colOff>556108</xdr:colOff>
      <xdr:row>6</xdr:row>
      <xdr:rowOff>595787</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zoomScaleNormal="100" workbookViewId="0">
      <selection activeCell="J21" sqref="J21"/>
    </sheetView>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219"/>
    </row>
    <row r="9" spans="1:5" ht="20.25">
      <c r="D9" s="11"/>
    </row>
    <row r="10" spans="1:5" ht="20.25">
      <c r="D10" s="18"/>
    </row>
    <row r="12" spans="1:5" ht="15">
      <c r="D12" s="15"/>
    </row>
    <row r="13" spans="1:5">
      <c r="D13" s="13"/>
    </row>
    <row r="14" spans="1:5" ht="17.25" customHeight="1" thickBot="1">
      <c r="D14" s="14"/>
    </row>
    <row r="15" spans="1:5" ht="26.25" customHeight="1" thickTop="1" thickBot="1">
      <c r="C15" s="33" t="s">
        <v>111</v>
      </c>
      <c r="D15" s="20"/>
      <c r="E15" s="33" t="s">
        <v>65</v>
      </c>
    </row>
    <row r="16" spans="1:5" ht="26.25" customHeight="1" thickTop="1" thickBot="1">
      <c r="C16" s="33" t="s">
        <v>77</v>
      </c>
      <c r="D16" s="20"/>
      <c r="E16" s="33" t="s">
        <v>66</v>
      </c>
    </row>
    <row r="17" spans="3:5" ht="26.25" customHeight="1" thickTop="1" thickBot="1">
      <c r="C17" s="33" t="s">
        <v>105</v>
      </c>
      <c r="D17" s="20"/>
      <c r="E17" s="33" t="s">
        <v>67</v>
      </c>
    </row>
    <row r="18" spans="3:5" ht="26.25" customHeight="1" thickTop="1" thickBot="1">
      <c r="C18" s="33" t="s">
        <v>112</v>
      </c>
      <c r="D18" s="20"/>
      <c r="E18" s="33" t="s">
        <v>68</v>
      </c>
    </row>
    <row r="19" spans="3:5" ht="26.25" customHeight="1" thickTop="1" thickBot="1">
      <c r="C19" s="33" t="s">
        <v>62</v>
      </c>
      <c r="D19" s="20"/>
      <c r="E19" s="33" t="s">
        <v>69</v>
      </c>
    </row>
    <row r="20" spans="3:5" ht="26.25" customHeight="1" thickTop="1" thickBot="1">
      <c r="C20" s="33" t="s">
        <v>71</v>
      </c>
      <c r="D20" s="20"/>
      <c r="E20" s="33" t="s">
        <v>117</v>
      </c>
    </row>
    <row r="21" spans="3:5" ht="26.25" customHeight="1" thickTop="1" thickBot="1">
      <c r="C21" s="33" t="s">
        <v>63</v>
      </c>
      <c r="D21" s="20"/>
      <c r="E21" s="34" t="s">
        <v>70</v>
      </c>
    </row>
    <row r="22" spans="3:5" ht="26.25" customHeight="1" thickTop="1" thickBot="1">
      <c r="C22" s="33" t="s">
        <v>64</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hyperlink ref="C20" location="Impuestos!A1" display="Impuesto Específico al Juego "/>
    <hyperlink ref="C21" location="Impuestos!A1" display="   IVA al Juego "/>
    <hyperlink ref="C22" location="Visitas!A1" display="   Número de Visitas "/>
    <hyperlink ref="E15" location="Visitas!A1" display="   Impuesto por Entradas "/>
    <hyperlink ref="E16" location="Visitas!A1" display="   Gasto Promedio por Visita "/>
    <hyperlink ref="E17" location="'Retorno Máquinas'!A1" display="   Monto Total Apostado en Máquinas de Azar "/>
    <hyperlink ref="E18" location="'Retorno Máquinas'!A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A1" display="   Win Diario por Posición y Categoría de Juego"/>
    <hyperlink ref="E20" location="'Resumen Industria'!A1" display="   Resumen de Resultados de la Industria de Casinos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zoomScaleNormal="100" workbookViewId="0">
      <selection activeCell="F14" sqref="F14"/>
    </sheetView>
  </sheetViews>
  <sheetFormatPr baseColWidth="10" defaultColWidth="11.42578125" defaultRowHeight="11.25"/>
  <cols>
    <col min="1" max="1" width="4.140625" style="72" customWidth="1"/>
    <col min="2" max="2" width="34.85546875" style="52" customWidth="1"/>
    <col min="3" max="3" width="2.42578125" style="52" customWidth="1"/>
    <col min="4" max="4" width="89.85546875" style="52" customWidth="1"/>
    <col min="5" max="5" width="7.140625" style="52" customWidth="1"/>
    <col min="6" max="6" width="26.140625" style="52" customWidth="1"/>
    <col min="7" max="16384" width="11.42578125" style="52"/>
  </cols>
  <sheetData>
    <row r="1" spans="1:5" ht="10.5" customHeight="1">
      <c r="A1" s="71"/>
    </row>
    <row r="2" spans="1:5" ht="10.5" customHeight="1"/>
    <row r="3" spans="1:5" ht="10.5" customHeight="1"/>
    <row r="4" spans="1:5" ht="10.5" customHeight="1"/>
    <row r="5" spans="1:5" ht="10.5" customHeight="1">
      <c r="D5" s="83"/>
    </row>
    <row r="6" spans="1:5" ht="10.5" customHeight="1">
      <c r="D6" s="83"/>
      <c r="E6" s="83"/>
    </row>
    <row r="7" spans="1:5" ht="49.5" customHeight="1">
      <c r="D7" s="83"/>
      <c r="E7" s="83"/>
    </row>
    <row r="8" spans="1:5" ht="22.5" customHeight="1">
      <c r="A8" s="64"/>
      <c r="B8" s="300" t="s">
        <v>55</v>
      </c>
      <c r="C8" s="300"/>
      <c r="D8" s="301"/>
    </row>
    <row r="9" spans="1:5" ht="42" customHeight="1">
      <c r="A9" s="64"/>
      <c r="B9" s="84" t="s">
        <v>72</v>
      </c>
      <c r="C9" s="85"/>
      <c r="D9" s="86" t="s">
        <v>19</v>
      </c>
    </row>
    <row r="10" spans="1:5" ht="48" customHeight="1">
      <c r="A10" s="64"/>
      <c r="B10" s="84" t="s">
        <v>60</v>
      </c>
      <c r="C10" s="85"/>
      <c r="D10" s="86" t="s">
        <v>20</v>
      </c>
    </row>
    <row r="11" spans="1:5" ht="39.75" customHeight="1">
      <c r="A11" s="64"/>
      <c r="B11" s="84" t="s">
        <v>21</v>
      </c>
      <c r="C11" s="85"/>
      <c r="D11" s="86" t="s">
        <v>22</v>
      </c>
    </row>
    <row r="12" spans="1:5" ht="37.5" customHeight="1">
      <c r="A12" s="64"/>
      <c r="B12" s="84" t="s">
        <v>61</v>
      </c>
      <c r="C12" s="87"/>
      <c r="D12" s="86" t="s">
        <v>23</v>
      </c>
    </row>
    <row r="13" spans="1:5" ht="56.25" customHeight="1">
      <c r="A13" s="64"/>
      <c r="B13" s="84" t="s">
        <v>109</v>
      </c>
      <c r="C13" s="87"/>
      <c r="D13" s="183" t="s">
        <v>110</v>
      </c>
    </row>
    <row r="14" spans="1:5" ht="52.5" customHeight="1">
      <c r="A14" s="64"/>
      <c r="B14" s="84" t="s">
        <v>113</v>
      </c>
      <c r="C14" s="85"/>
      <c r="D14" s="86" t="s">
        <v>125</v>
      </c>
    </row>
    <row r="15" spans="1:5" ht="39.75" customHeight="1">
      <c r="A15" s="64"/>
      <c r="B15" s="84" t="s">
        <v>114</v>
      </c>
      <c r="C15" s="85"/>
      <c r="D15" s="86" t="s">
        <v>115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28"/>
  <sheetViews>
    <sheetView zoomScale="130" zoomScaleNormal="130" workbookViewId="0">
      <selection activeCell="B29" sqref="B29"/>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52" customFormat="1" ht="22.5" customHeight="1">
      <c r="B8" s="258" t="s">
        <v>157</v>
      </c>
      <c r="C8" s="258"/>
      <c r="D8" s="258"/>
      <c r="E8" s="258"/>
      <c r="F8" s="258"/>
      <c r="G8" s="258"/>
      <c r="H8" s="259"/>
      <c r="I8" s="150"/>
      <c r="J8" s="58"/>
    </row>
    <row r="9" spans="2:10" s="52" customFormat="1" ht="15" customHeight="1">
      <c r="B9" s="260" t="s">
        <v>11</v>
      </c>
      <c r="C9" s="261" t="s">
        <v>86</v>
      </c>
      <c r="D9" s="262" t="s">
        <v>87</v>
      </c>
      <c r="E9" s="263"/>
      <c r="F9" s="264"/>
      <c r="G9" s="265" t="s">
        <v>88</v>
      </c>
      <c r="H9" s="266" t="s">
        <v>89</v>
      </c>
      <c r="I9" s="150"/>
      <c r="J9" s="58"/>
    </row>
    <row r="10" spans="2:10" s="52" customFormat="1" ht="24" customHeight="1">
      <c r="B10" s="260"/>
      <c r="C10" s="261"/>
      <c r="D10" s="152" t="s">
        <v>79</v>
      </c>
      <c r="E10" s="154" t="s">
        <v>80</v>
      </c>
      <c r="F10" s="153" t="s">
        <v>81</v>
      </c>
      <c r="G10" s="265"/>
      <c r="H10" s="266"/>
      <c r="I10" s="150"/>
    </row>
    <row r="11" spans="2:10" s="52" customFormat="1" ht="9" customHeight="1">
      <c r="B11" s="102" t="s">
        <v>34</v>
      </c>
      <c r="C11" s="39" t="s">
        <v>90</v>
      </c>
      <c r="D11" s="155">
        <v>6</v>
      </c>
      <c r="E11" s="155">
        <v>14</v>
      </c>
      <c r="F11" s="155">
        <v>1</v>
      </c>
      <c r="G11" s="155">
        <v>468</v>
      </c>
      <c r="H11" s="155">
        <v>100</v>
      </c>
      <c r="I11" s="150"/>
    </row>
    <row r="12" spans="2:10" s="52" customFormat="1" ht="9" customHeight="1">
      <c r="B12" s="101" t="s">
        <v>3</v>
      </c>
      <c r="C12" s="112" t="s">
        <v>91</v>
      </c>
      <c r="D12" s="156">
        <v>10</v>
      </c>
      <c r="E12" s="156">
        <v>29</v>
      </c>
      <c r="F12" s="156">
        <v>2</v>
      </c>
      <c r="G12" s="156">
        <v>796</v>
      </c>
      <c r="H12" s="156">
        <v>124</v>
      </c>
      <c r="I12" s="150"/>
    </row>
    <row r="13" spans="2:10" s="52" customFormat="1" ht="9" customHeight="1">
      <c r="B13" s="157" t="s">
        <v>76</v>
      </c>
      <c r="C13" s="39" t="s">
        <v>92</v>
      </c>
      <c r="D13" s="155">
        <v>5</v>
      </c>
      <c r="E13" s="155">
        <v>18</v>
      </c>
      <c r="F13" s="155">
        <v>1</v>
      </c>
      <c r="G13" s="155">
        <v>385</v>
      </c>
      <c r="H13" s="155">
        <v>179</v>
      </c>
      <c r="I13" s="150"/>
    </row>
    <row r="14" spans="2:10" s="52" customFormat="1" ht="9" customHeight="1">
      <c r="B14" s="101" t="s">
        <v>35</v>
      </c>
      <c r="C14" s="112" t="s">
        <v>93</v>
      </c>
      <c r="D14" s="156">
        <v>7</v>
      </c>
      <c r="E14" s="156">
        <v>9</v>
      </c>
      <c r="F14" s="156">
        <v>1</v>
      </c>
      <c r="G14" s="156">
        <v>343</v>
      </c>
      <c r="H14" s="156">
        <v>148</v>
      </c>
      <c r="I14" s="150"/>
      <c r="J14" s="53"/>
    </row>
    <row r="15" spans="2:10" s="52" customFormat="1" ht="9" customHeight="1">
      <c r="B15" s="102" t="s">
        <v>104</v>
      </c>
      <c r="C15" s="39" t="s">
        <v>94</v>
      </c>
      <c r="D15" s="155">
        <v>14</v>
      </c>
      <c r="E15" s="155">
        <v>44</v>
      </c>
      <c r="F15" s="155">
        <v>1</v>
      </c>
      <c r="G15" s="155">
        <v>1382</v>
      </c>
      <c r="H15" s="155">
        <v>100</v>
      </c>
      <c r="I15" s="150"/>
      <c r="J15" s="53"/>
    </row>
    <row r="16" spans="2:10" s="52" customFormat="1" ht="9" customHeight="1">
      <c r="B16" s="101" t="s">
        <v>16</v>
      </c>
      <c r="C16" s="112" t="s">
        <v>95</v>
      </c>
      <c r="D16" s="156">
        <v>28</v>
      </c>
      <c r="E16" s="156">
        <v>51</v>
      </c>
      <c r="F16" s="156">
        <v>1</v>
      </c>
      <c r="G16" s="156">
        <v>1957</v>
      </c>
      <c r="H16" s="156">
        <v>300</v>
      </c>
      <c r="I16" s="150"/>
      <c r="J16" s="53"/>
    </row>
    <row r="17" spans="1:248" s="52" customFormat="1" ht="9" customHeight="1">
      <c r="B17" s="102" t="s">
        <v>4</v>
      </c>
      <c r="C17" s="39" t="s">
        <v>96</v>
      </c>
      <c r="D17" s="155">
        <v>5</v>
      </c>
      <c r="E17" s="155">
        <v>12</v>
      </c>
      <c r="F17" s="155">
        <v>2</v>
      </c>
      <c r="G17" s="155">
        <v>240</v>
      </c>
      <c r="H17" s="155">
        <v>30</v>
      </c>
      <c r="I17" s="150"/>
    </row>
    <row r="18" spans="1:248" s="52" customFormat="1" ht="9" customHeight="1">
      <c r="B18" s="101" t="s">
        <v>5</v>
      </c>
      <c r="C18" s="112" t="s">
        <v>97</v>
      </c>
      <c r="D18" s="156">
        <v>4</v>
      </c>
      <c r="E18" s="156">
        <v>10</v>
      </c>
      <c r="F18" s="156">
        <v>1</v>
      </c>
      <c r="G18" s="156">
        <v>472</v>
      </c>
      <c r="H18" s="156">
        <v>68</v>
      </c>
      <c r="I18" s="150"/>
    </row>
    <row r="19" spans="1:248" s="52" customFormat="1" ht="9" customHeight="1">
      <c r="B19" s="223" t="s">
        <v>6</v>
      </c>
      <c r="C19" s="224" t="s">
        <v>98</v>
      </c>
      <c r="D19" s="228">
        <v>11</v>
      </c>
      <c r="E19" s="228">
        <v>38</v>
      </c>
      <c r="F19" s="228">
        <v>1</v>
      </c>
      <c r="G19" s="228">
        <v>1393</v>
      </c>
      <c r="H19" s="228">
        <v>168</v>
      </c>
      <c r="I19" s="150"/>
    </row>
    <row r="20" spans="1:248" s="52" customFormat="1" ht="9" customHeight="1">
      <c r="B20" s="226" t="s">
        <v>12</v>
      </c>
      <c r="C20" s="41" t="s">
        <v>99</v>
      </c>
      <c r="D20" s="229">
        <v>4</v>
      </c>
      <c r="E20" s="229">
        <v>5</v>
      </c>
      <c r="F20" s="229">
        <v>1</v>
      </c>
      <c r="G20" s="229">
        <v>203</v>
      </c>
      <c r="H20" s="229">
        <v>40</v>
      </c>
      <c r="I20" s="150"/>
    </row>
    <row r="21" spans="1:248" s="52" customFormat="1" ht="9" customHeight="1">
      <c r="B21" s="223" t="s">
        <v>13</v>
      </c>
      <c r="C21" s="224" t="s">
        <v>100</v>
      </c>
      <c r="D21" s="228">
        <v>7</v>
      </c>
      <c r="E21" s="228">
        <v>26</v>
      </c>
      <c r="F21" s="228">
        <v>3</v>
      </c>
      <c r="G21" s="228">
        <v>685</v>
      </c>
      <c r="H21" s="228">
        <v>176</v>
      </c>
      <c r="I21" s="150"/>
    </row>
    <row r="22" spans="1:248" s="52" customFormat="1" ht="9" customHeight="1">
      <c r="B22" s="226" t="s">
        <v>14</v>
      </c>
      <c r="C22" s="41" t="s">
        <v>101</v>
      </c>
      <c r="D22" s="229">
        <v>5</v>
      </c>
      <c r="E22" s="229">
        <v>15</v>
      </c>
      <c r="F22" s="229">
        <v>2</v>
      </c>
      <c r="G22" s="229">
        <v>393</v>
      </c>
      <c r="H22" s="229">
        <v>100</v>
      </c>
      <c r="I22" s="150"/>
    </row>
    <row r="23" spans="1:248" s="52" customFormat="1" ht="9" customHeight="1">
      <c r="B23" s="223" t="s">
        <v>38</v>
      </c>
      <c r="C23" s="224" t="s">
        <v>102</v>
      </c>
      <c r="D23" s="228">
        <v>6</v>
      </c>
      <c r="E23" s="228">
        <v>14</v>
      </c>
      <c r="F23" s="228">
        <v>1</v>
      </c>
      <c r="G23" s="228">
        <v>333</v>
      </c>
      <c r="H23" s="228">
        <v>60</v>
      </c>
      <c r="I23" s="150"/>
    </row>
    <row r="24" spans="1:248" s="52" customFormat="1" ht="9" customHeight="1">
      <c r="B24" s="230" t="s">
        <v>120</v>
      </c>
      <c r="C24" s="41" t="s">
        <v>121</v>
      </c>
      <c r="D24" s="229">
        <v>5</v>
      </c>
      <c r="E24" s="229">
        <v>11</v>
      </c>
      <c r="F24" s="229">
        <v>2</v>
      </c>
      <c r="G24" s="229">
        <v>230</v>
      </c>
      <c r="H24" s="229">
        <v>72</v>
      </c>
      <c r="I24" s="150"/>
    </row>
    <row r="25" spans="1:248" s="52" customFormat="1" ht="9" customHeight="1">
      <c r="B25" s="223" t="s">
        <v>118</v>
      </c>
      <c r="C25" s="224" t="s">
        <v>119</v>
      </c>
      <c r="D25" s="228">
        <v>4</v>
      </c>
      <c r="E25" s="228">
        <v>6</v>
      </c>
      <c r="F25" s="228">
        <v>1</v>
      </c>
      <c r="G25" s="228">
        <v>168</v>
      </c>
      <c r="H25" s="228">
        <v>38</v>
      </c>
      <c r="I25" s="150"/>
    </row>
    <row r="26" spans="1:248" s="52" customFormat="1" ht="9" customHeight="1">
      <c r="B26" s="230" t="s">
        <v>15</v>
      </c>
      <c r="C26" s="41" t="s">
        <v>103</v>
      </c>
      <c r="D26" s="229">
        <v>5</v>
      </c>
      <c r="E26" s="229">
        <v>13</v>
      </c>
      <c r="F26" s="229">
        <v>2</v>
      </c>
      <c r="G26" s="229">
        <v>467</v>
      </c>
      <c r="H26" s="229">
        <v>100</v>
      </c>
      <c r="I26" s="150"/>
    </row>
    <row r="27" spans="1:248" s="151" customFormat="1" ht="18" customHeight="1">
      <c r="A27" s="79"/>
      <c r="B27" s="158" t="s">
        <v>2</v>
      </c>
      <c r="C27" s="159"/>
      <c r="D27" s="160">
        <f t="shared" ref="D27:H27" si="0">SUM(D11:D26)</f>
        <v>126</v>
      </c>
      <c r="E27" s="160">
        <f t="shared" si="0"/>
        <v>315</v>
      </c>
      <c r="F27" s="160">
        <f t="shared" si="0"/>
        <v>23</v>
      </c>
      <c r="G27" s="160">
        <f t="shared" si="0"/>
        <v>9915</v>
      </c>
      <c r="H27" s="161">
        <f t="shared" si="0"/>
        <v>1803</v>
      </c>
      <c r="I27" s="6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row>
    <row r="28" spans="1:248" ht="22.5" customHeight="1">
      <c r="B28" s="182" t="s">
        <v>158</v>
      </c>
      <c r="J28" s="57"/>
    </row>
  </sheetData>
  <mergeCells count="6">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90" orientation="landscape"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1"/>
  <sheetViews>
    <sheetView zoomScale="130" zoomScaleNormal="130" zoomScaleSheetLayoutView="100" workbookViewId="0">
      <selection activeCell="B30" sqref="B30"/>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3" width="8.28515625" style="16" customWidth="1"/>
    <col min="14" max="14" width="9.85546875" style="16" bestFit="1" customWidth="1"/>
    <col min="15" max="15" width="13.85546875" style="16" bestFit="1" customWidth="1"/>
    <col min="16" max="16" width="7" style="16" bestFit="1" customWidth="1"/>
    <col min="17" max="17" width="7.85546875" style="16" customWidth="1"/>
    <col min="18" max="18" width="5.140625" style="16" bestFit="1" customWidth="1"/>
    <col min="19" max="19" width="4.7109375" style="16" bestFit="1" customWidth="1"/>
    <col min="20" max="20" width="7.7109375" style="16" customWidth="1"/>
    <col min="21" max="21" width="1" style="16" customWidth="1"/>
    <col min="22" max="22" width="12.5703125" style="16" bestFit="1" customWidth="1"/>
    <col min="23" max="16384" width="11.42578125" style="16"/>
  </cols>
  <sheetData>
    <row r="1" spans="2:21" ht="10.5" customHeight="1"/>
    <row r="2" spans="2:21" ht="10.5" customHeight="1"/>
    <row r="3" spans="2:21" ht="10.5" customHeight="1"/>
    <row r="4" spans="2:21" ht="10.5" customHeight="1"/>
    <row r="5" spans="2:21" ht="10.5" customHeight="1"/>
    <row r="6" spans="2:21" ht="12.75" customHeight="1"/>
    <row r="7" spans="2:21" ht="49.5" customHeight="1">
      <c r="T7" s="246"/>
    </row>
    <row r="8" spans="2:21" ht="22.5" customHeight="1">
      <c r="B8" s="267" t="s">
        <v>159</v>
      </c>
      <c r="C8" s="267"/>
      <c r="D8" s="267"/>
      <c r="E8" s="267"/>
      <c r="F8" s="267"/>
      <c r="G8" s="267"/>
      <c r="H8" s="267"/>
      <c r="I8" s="267"/>
      <c r="J8" s="267"/>
      <c r="K8" s="267"/>
      <c r="L8" s="267"/>
      <c r="M8" s="267"/>
      <c r="N8" s="267"/>
      <c r="O8" s="267"/>
      <c r="P8" s="267"/>
      <c r="Q8" s="267"/>
      <c r="R8" s="267"/>
      <c r="S8" s="267"/>
      <c r="T8" s="189"/>
      <c r="U8" s="246"/>
    </row>
    <row r="9" spans="2:21" s="248" customFormat="1" ht="11.25" customHeight="1">
      <c r="B9" s="260" t="s">
        <v>24</v>
      </c>
      <c r="C9" s="247" t="s">
        <v>126</v>
      </c>
      <c r="D9" s="247" t="s">
        <v>127</v>
      </c>
      <c r="E9" s="247" t="s">
        <v>128</v>
      </c>
      <c r="F9" s="247" t="s">
        <v>129</v>
      </c>
      <c r="G9" s="247" t="s">
        <v>130</v>
      </c>
      <c r="H9" s="247" t="s">
        <v>131</v>
      </c>
      <c r="I9" s="247" t="s">
        <v>132</v>
      </c>
      <c r="J9" s="247" t="s">
        <v>154</v>
      </c>
      <c r="K9" s="247" t="s">
        <v>133</v>
      </c>
      <c r="L9" s="247" t="s">
        <v>134</v>
      </c>
      <c r="M9" s="247" t="s">
        <v>135</v>
      </c>
      <c r="N9" s="247" t="s">
        <v>136</v>
      </c>
      <c r="O9" s="247" t="s">
        <v>137</v>
      </c>
      <c r="P9" s="247" t="s">
        <v>138</v>
      </c>
      <c r="Q9" s="247" t="s">
        <v>139</v>
      </c>
      <c r="R9" s="268" t="s">
        <v>140</v>
      </c>
      <c r="S9" s="269"/>
    </row>
    <row r="10" spans="2:21" ht="11.25" customHeight="1">
      <c r="B10" s="260"/>
      <c r="C10" s="47" t="s">
        <v>141</v>
      </c>
      <c r="D10" s="47" t="s">
        <v>142</v>
      </c>
      <c r="E10" s="47" t="s">
        <v>143</v>
      </c>
      <c r="F10" s="47" t="s">
        <v>144</v>
      </c>
      <c r="G10" s="47" t="s">
        <v>145</v>
      </c>
      <c r="H10" s="47" t="s">
        <v>146</v>
      </c>
      <c r="I10" s="47" t="s">
        <v>146</v>
      </c>
      <c r="J10" s="47" t="s">
        <v>155</v>
      </c>
      <c r="K10" s="47" t="s">
        <v>145</v>
      </c>
      <c r="L10" s="47" t="s">
        <v>147</v>
      </c>
      <c r="M10" s="47" t="s">
        <v>148</v>
      </c>
      <c r="N10" s="47" t="s">
        <v>149</v>
      </c>
      <c r="O10" s="47" t="s">
        <v>145</v>
      </c>
      <c r="P10" s="47" t="s">
        <v>150</v>
      </c>
      <c r="Q10" s="47" t="s">
        <v>145</v>
      </c>
      <c r="R10" s="268"/>
      <c r="S10" s="269"/>
    </row>
    <row r="11" spans="2:21" ht="9" customHeight="1">
      <c r="B11" s="102" t="s">
        <v>34</v>
      </c>
      <c r="C11" s="39"/>
      <c r="D11" s="39">
        <v>6</v>
      </c>
      <c r="E11" s="39"/>
      <c r="F11" s="39">
        <v>96</v>
      </c>
      <c r="G11" s="39">
        <v>120</v>
      </c>
      <c r="H11" s="39"/>
      <c r="I11" s="39"/>
      <c r="J11" s="39">
        <v>2</v>
      </c>
      <c r="K11" s="39">
        <v>84</v>
      </c>
      <c r="L11" s="39">
        <v>66</v>
      </c>
      <c r="M11" s="39"/>
      <c r="N11" s="39">
        <v>24</v>
      </c>
      <c r="O11" s="39"/>
      <c r="P11" s="39"/>
      <c r="Q11" s="39">
        <v>70</v>
      </c>
      <c r="R11" s="81">
        <f t="shared" ref="R11:R28" si="0">SUM(C11:Q11)</f>
        <v>468</v>
      </c>
      <c r="S11" s="249">
        <f t="shared" ref="S11:S26" si="1">R11/$R$27</f>
        <v>4.7201210287443271E-2</v>
      </c>
    </row>
    <row r="12" spans="2:21" ht="9" customHeight="1">
      <c r="B12" s="101" t="s">
        <v>3</v>
      </c>
      <c r="C12" s="112"/>
      <c r="D12" s="112">
        <v>58</v>
      </c>
      <c r="E12" s="112"/>
      <c r="F12" s="112">
        <v>170</v>
      </c>
      <c r="G12" s="112">
        <v>154</v>
      </c>
      <c r="H12" s="112"/>
      <c r="I12" s="112"/>
      <c r="J12" s="112">
        <v>2</v>
      </c>
      <c r="K12" s="112">
        <v>138</v>
      </c>
      <c r="L12" s="112">
        <v>62</v>
      </c>
      <c r="M12" s="112"/>
      <c r="N12" s="112">
        <v>8</v>
      </c>
      <c r="O12" s="112">
        <v>4</v>
      </c>
      <c r="P12" s="112"/>
      <c r="Q12" s="112">
        <v>200</v>
      </c>
      <c r="R12" s="112">
        <f t="shared" si="0"/>
        <v>796</v>
      </c>
      <c r="S12" s="144">
        <f t="shared" si="1"/>
        <v>8.0282400403429141E-2</v>
      </c>
    </row>
    <row r="13" spans="2:21" ht="9" customHeight="1">
      <c r="B13" s="95" t="s">
        <v>76</v>
      </c>
      <c r="C13" s="39">
        <v>10</v>
      </c>
      <c r="D13" s="39">
        <v>26</v>
      </c>
      <c r="E13" s="39"/>
      <c r="F13" s="39">
        <v>57</v>
      </c>
      <c r="G13" s="39">
        <v>58</v>
      </c>
      <c r="H13" s="39"/>
      <c r="I13" s="39">
        <v>16</v>
      </c>
      <c r="J13" s="39"/>
      <c r="K13" s="39">
        <v>55</v>
      </c>
      <c r="L13" s="39">
        <v>44</v>
      </c>
      <c r="M13" s="39"/>
      <c r="N13" s="39">
        <v>40</v>
      </c>
      <c r="O13" s="39"/>
      <c r="P13" s="39">
        <v>18</v>
      </c>
      <c r="Q13" s="39">
        <v>61</v>
      </c>
      <c r="R13" s="81">
        <f t="shared" si="0"/>
        <v>385</v>
      </c>
      <c r="S13" s="249">
        <f t="shared" si="1"/>
        <v>3.8830055471507814E-2</v>
      </c>
    </row>
    <row r="14" spans="2:21" ht="9" customHeight="1">
      <c r="B14" s="101" t="s">
        <v>35</v>
      </c>
      <c r="C14" s="112"/>
      <c r="D14" s="112">
        <v>16</v>
      </c>
      <c r="E14" s="112"/>
      <c r="F14" s="112">
        <v>76</v>
      </c>
      <c r="G14" s="112">
        <v>101</v>
      </c>
      <c r="H14" s="112"/>
      <c r="I14" s="112"/>
      <c r="J14" s="112"/>
      <c r="K14" s="112">
        <v>16</v>
      </c>
      <c r="L14" s="112">
        <v>20</v>
      </c>
      <c r="M14" s="112"/>
      <c r="N14" s="112"/>
      <c r="O14" s="112"/>
      <c r="P14" s="112"/>
      <c r="Q14" s="112">
        <v>114</v>
      </c>
      <c r="R14" s="112">
        <f t="shared" si="0"/>
        <v>343</v>
      </c>
      <c r="S14" s="144">
        <f t="shared" si="1"/>
        <v>3.4594049420070598E-2</v>
      </c>
    </row>
    <row r="15" spans="2:21" ht="9" customHeight="1">
      <c r="B15" s="102" t="s">
        <v>104</v>
      </c>
      <c r="C15" s="39">
        <v>18</v>
      </c>
      <c r="D15" s="39">
        <v>128</v>
      </c>
      <c r="E15" s="39"/>
      <c r="F15" s="39">
        <v>162</v>
      </c>
      <c r="G15" s="39">
        <v>354</v>
      </c>
      <c r="H15" s="39"/>
      <c r="I15" s="39"/>
      <c r="J15" s="39">
        <v>2</v>
      </c>
      <c r="K15" s="39">
        <v>302</v>
      </c>
      <c r="L15" s="39">
        <v>186</v>
      </c>
      <c r="M15" s="39"/>
      <c r="N15" s="39">
        <v>26</v>
      </c>
      <c r="O15" s="39"/>
      <c r="P15" s="39"/>
      <c r="Q15" s="39">
        <v>204</v>
      </c>
      <c r="R15" s="81">
        <f t="shared" si="0"/>
        <v>1382</v>
      </c>
      <c r="S15" s="249">
        <f t="shared" si="1"/>
        <v>0.13938477054967222</v>
      </c>
    </row>
    <row r="16" spans="2:21" ht="9" customHeight="1">
      <c r="B16" s="101" t="s">
        <v>16</v>
      </c>
      <c r="C16" s="112"/>
      <c r="D16" s="112">
        <v>198</v>
      </c>
      <c r="E16" s="112">
        <v>22</v>
      </c>
      <c r="F16" s="112">
        <v>61</v>
      </c>
      <c r="G16" s="112">
        <v>323</v>
      </c>
      <c r="H16" s="112"/>
      <c r="I16" s="112"/>
      <c r="J16" s="112"/>
      <c r="K16" s="112">
        <v>392</v>
      </c>
      <c r="L16" s="112">
        <v>60</v>
      </c>
      <c r="M16" s="112"/>
      <c r="N16" s="112">
        <v>628</v>
      </c>
      <c r="O16" s="112"/>
      <c r="P16" s="112"/>
      <c r="Q16" s="112">
        <v>273</v>
      </c>
      <c r="R16" s="112">
        <f t="shared" si="0"/>
        <v>1957</v>
      </c>
      <c r="S16" s="144">
        <f t="shared" si="1"/>
        <v>0.1973777105395865</v>
      </c>
    </row>
    <row r="17" spans="2:19" ht="9" customHeight="1">
      <c r="B17" s="102" t="s">
        <v>4</v>
      </c>
      <c r="C17" s="39"/>
      <c r="D17" s="39">
        <v>62</v>
      </c>
      <c r="E17" s="39"/>
      <c r="F17" s="39">
        <v>60</v>
      </c>
      <c r="G17" s="39">
        <v>32</v>
      </c>
      <c r="H17" s="39"/>
      <c r="I17" s="39"/>
      <c r="J17" s="39"/>
      <c r="K17" s="39">
        <v>20</v>
      </c>
      <c r="L17" s="39">
        <v>8</v>
      </c>
      <c r="M17" s="39"/>
      <c r="N17" s="39"/>
      <c r="O17" s="39"/>
      <c r="P17" s="39"/>
      <c r="Q17" s="39">
        <v>58</v>
      </c>
      <c r="R17" s="81">
        <f t="shared" si="0"/>
        <v>240</v>
      </c>
      <c r="S17" s="249">
        <f t="shared" si="1"/>
        <v>2.4205748865355523E-2</v>
      </c>
    </row>
    <row r="18" spans="2:19" ht="9" customHeight="1">
      <c r="B18" s="101" t="s">
        <v>5</v>
      </c>
      <c r="C18" s="112"/>
      <c r="D18" s="112"/>
      <c r="E18" s="112"/>
      <c r="F18" s="112">
        <v>244</v>
      </c>
      <c r="G18" s="112">
        <v>55</v>
      </c>
      <c r="H18" s="112"/>
      <c r="I18" s="112"/>
      <c r="J18" s="112"/>
      <c r="K18" s="112">
        <v>20</v>
      </c>
      <c r="L18" s="112"/>
      <c r="M18" s="112">
        <v>20</v>
      </c>
      <c r="N18" s="112">
        <v>50</v>
      </c>
      <c r="O18" s="112"/>
      <c r="P18" s="112"/>
      <c r="Q18" s="112">
        <v>83</v>
      </c>
      <c r="R18" s="112">
        <f t="shared" si="0"/>
        <v>472</v>
      </c>
      <c r="S18" s="144">
        <f t="shared" si="1"/>
        <v>4.7604639435199193E-2</v>
      </c>
    </row>
    <row r="19" spans="2:19" ht="9" customHeight="1">
      <c r="B19" s="223" t="s">
        <v>6</v>
      </c>
      <c r="C19" s="224"/>
      <c r="D19" s="224">
        <v>182</v>
      </c>
      <c r="E19" s="224"/>
      <c r="F19" s="224">
        <v>176</v>
      </c>
      <c r="G19" s="224">
        <v>309</v>
      </c>
      <c r="H19" s="224">
        <v>10</v>
      </c>
      <c r="I19" s="224"/>
      <c r="J19" s="224">
        <v>6</v>
      </c>
      <c r="K19" s="224">
        <v>280</v>
      </c>
      <c r="L19" s="224">
        <v>108</v>
      </c>
      <c r="M19" s="224"/>
      <c r="N19" s="224"/>
      <c r="O19" s="224">
        <v>10</v>
      </c>
      <c r="P19" s="224"/>
      <c r="Q19" s="224">
        <v>312</v>
      </c>
      <c r="R19" s="224">
        <f t="shared" si="0"/>
        <v>1393</v>
      </c>
      <c r="S19" s="225">
        <f t="shared" si="1"/>
        <v>0.14049420070600102</v>
      </c>
    </row>
    <row r="20" spans="2:19" ht="9" customHeight="1">
      <c r="B20" s="226" t="s">
        <v>12</v>
      </c>
      <c r="C20" s="41"/>
      <c r="D20" s="41">
        <v>3</v>
      </c>
      <c r="E20" s="41"/>
      <c r="F20" s="41">
        <v>64</v>
      </c>
      <c r="G20" s="41">
        <v>28</v>
      </c>
      <c r="H20" s="41"/>
      <c r="I20" s="41"/>
      <c r="J20" s="41"/>
      <c r="K20" s="41">
        <v>8</v>
      </c>
      <c r="L20" s="41"/>
      <c r="M20" s="41"/>
      <c r="N20" s="41">
        <v>50</v>
      </c>
      <c r="O20" s="41"/>
      <c r="P20" s="41"/>
      <c r="Q20" s="41">
        <v>50</v>
      </c>
      <c r="R20" s="227">
        <f t="shared" si="0"/>
        <v>203</v>
      </c>
      <c r="S20" s="250">
        <f t="shared" si="1"/>
        <v>2.0474029248613211E-2</v>
      </c>
    </row>
    <row r="21" spans="2:19" ht="9" customHeight="1">
      <c r="B21" s="223" t="s">
        <v>13</v>
      </c>
      <c r="C21" s="224">
        <v>8</v>
      </c>
      <c r="D21" s="224">
        <v>152</v>
      </c>
      <c r="E21" s="224"/>
      <c r="F21" s="224">
        <v>190</v>
      </c>
      <c r="G21" s="224">
        <v>77</v>
      </c>
      <c r="H21" s="224"/>
      <c r="I21" s="224"/>
      <c r="J21" s="224">
        <v>1</v>
      </c>
      <c r="K21" s="224">
        <v>132</v>
      </c>
      <c r="L21" s="224">
        <v>8</v>
      </c>
      <c r="M21" s="224"/>
      <c r="N21" s="224">
        <v>12</v>
      </c>
      <c r="O21" s="224"/>
      <c r="P21" s="224"/>
      <c r="Q21" s="224">
        <v>105</v>
      </c>
      <c r="R21" s="224">
        <f t="shared" si="0"/>
        <v>685</v>
      </c>
      <c r="S21" s="225">
        <f t="shared" si="1"/>
        <v>6.9087241553202214E-2</v>
      </c>
    </row>
    <row r="22" spans="2:19" ht="9" customHeight="1">
      <c r="B22" s="226" t="s">
        <v>14</v>
      </c>
      <c r="C22" s="41"/>
      <c r="D22" s="41">
        <v>90</v>
      </c>
      <c r="E22" s="41"/>
      <c r="F22" s="41">
        <v>102</v>
      </c>
      <c r="G22" s="41">
        <v>54</v>
      </c>
      <c r="H22" s="41"/>
      <c r="I22" s="41"/>
      <c r="J22" s="41">
        <v>1</v>
      </c>
      <c r="K22" s="41">
        <v>78</v>
      </c>
      <c r="L22" s="41">
        <v>4</v>
      </c>
      <c r="M22" s="41"/>
      <c r="N22" s="41">
        <v>12</v>
      </c>
      <c r="O22" s="41"/>
      <c r="P22" s="41"/>
      <c r="Q22" s="41">
        <v>52</v>
      </c>
      <c r="R22" s="227">
        <f t="shared" si="0"/>
        <v>393</v>
      </c>
      <c r="S22" s="250">
        <f t="shared" si="1"/>
        <v>3.9636913767019666E-2</v>
      </c>
    </row>
    <row r="23" spans="2:19" ht="9" customHeight="1">
      <c r="B23" s="223" t="s">
        <v>38</v>
      </c>
      <c r="C23" s="224"/>
      <c r="D23" s="224"/>
      <c r="E23" s="224"/>
      <c r="F23" s="224">
        <v>80</v>
      </c>
      <c r="G23" s="224">
        <v>97</v>
      </c>
      <c r="H23" s="224"/>
      <c r="I23" s="224"/>
      <c r="J23" s="224"/>
      <c r="K23" s="224">
        <v>84</v>
      </c>
      <c r="L23" s="224">
        <v>8</v>
      </c>
      <c r="M23" s="224"/>
      <c r="N23" s="224"/>
      <c r="O23" s="224"/>
      <c r="P23" s="224"/>
      <c r="Q23" s="224">
        <v>64</v>
      </c>
      <c r="R23" s="224">
        <f t="shared" si="0"/>
        <v>333</v>
      </c>
      <c r="S23" s="225">
        <f t="shared" si="1"/>
        <v>3.3585476550680789E-2</v>
      </c>
    </row>
    <row r="24" spans="2:19" ht="9" customHeight="1">
      <c r="B24" s="226" t="s">
        <v>120</v>
      </c>
      <c r="C24" s="41"/>
      <c r="D24" s="41">
        <v>22</v>
      </c>
      <c r="E24" s="41"/>
      <c r="F24" s="41">
        <v>56</v>
      </c>
      <c r="G24" s="41">
        <v>46</v>
      </c>
      <c r="H24" s="41"/>
      <c r="I24" s="41"/>
      <c r="J24" s="41"/>
      <c r="K24" s="41">
        <v>38</v>
      </c>
      <c r="L24" s="41">
        <v>34</v>
      </c>
      <c r="M24" s="41"/>
      <c r="N24" s="41">
        <v>10</v>
      </c>
      <c r="O24" s="41"/>
      <c r="P24" s="41"/>
      <c r="Q24" s="41">
        <v>24</v>
      </c>
      <c r="R24" s="227">
        <f t="shared" si="0"/>
        <v>230</v>
      </c>
      <c r="S24" s="250">
        <f t="shared" si="1"/>
        <v>2.319717599596571E-2</v>
      </c>
    </row>
    <row r="25" spans="2:19" ht="9" customHeight="1">
      <c r="B25" s="223" t="s">
        <v>118</v>
      </c>
      <c r="C25" s="224"/>
      <c r="D25" s="224">
        <v>24</v>
      </c>
      <c r="E25" s="224"/>
      <c r="F25" s="224">
        <v>50</v>
      </c>
      <c r="G25" s="224">
        <v>20</v>
      </c>
      <c r="H25" s="224"/>
      <c r="I25" s="224"/>
      <c r="J25" s="224"/>
      <c r="K25" s="224">
        <v>28</v>
      </c>
      <c r="L25" s="224"/>
      <c r="M25" s="224"/>
      <c r="N25" s="224">
        <v>24</v>
      </c>
      <c r="O25" s="224"/>
      <c r="P25" s="224"/>
      <c r="Q25" s="224">
        <v>22</v>
      </c>
      <c r="R25" s="224">
        <f t="shared" si="0"/>
        <v>168</v>
      </c>
      <c r="S25" s="225">
        <f t="shared" si="1"/>
        <v>1.6944024205748864E-2</v>
      </c>
    </row>
    <row r="26" spans="2:19" ht="9" customHeight="1">
      <c r="B26" s="226" t="s">
        <v>15</v>
      </c>
      <c r="C26" s="41">
        <v>4</v>
      </c>
      <c r="D26" s="41">
        <v>81</v>
      </c>
      <c r="E26" s="41"/>
      <c r="F26" s="41">
        <v>120</v>
      </c>
      <c r="G26" s="41">
        <v>84</v>
      </c>
      <c r="H26" s="41"/>
      <c r="I26" s="41"/>
      <c r="J26" s="41">
        <v>1</v>
      </c>
      <c r="K26" s="41">
        <v>86</v>
      </c>
      <c r="L26" s="41">
        <v>16</v>
      </c>
      <c r="M26" s="41"/>
      <c r="N26" s="41">
        <v>24</v>
      </c>
      <c r="O26" s="41"/>
      <c r="P26" s="41"/>
      <c r="Q26" s="41">
        <v>51</v>
      </c>
      <c r="R26" s="227">
        <f t="shared" si="0"/>
        <v>467</v>
      </c>
      <c r="S26" s="250">
        <f t="shared" si="1"/>
        <v>4.7100353000504289E-2</v>
      </c>
    </row>
    <row r="27" spans="2:19" ht="18" customHeight="1">
      <c r="B27" s="251" t="s">
        <v>151</v>
      </c>
      <c r="C27" s="143">
        <f t="shared" ref="C27:Q27" si="2">SUM(C11:C26)</f>
        <v>40</v>
      </c>
      <c r="D27" s="143">
        <f t="shared" si="2"/>
        <v>1048</v>
      </c>
      <c r="E27" s="143">
        <f t="shared" si="2"/>
        <v>22</v>
      </c>
      <c r="F27" s="143">
        <f t="shared" si="2"/>
        <v>1764</v>
      </c>
      <c r="G27" s="143">
        <f t="shared" si="2"/>
        <v>1912</v>
      </c>
      <c r="H27" s="143">
        <f t="shared" si="2"/>
        <v>10</v>
      </c>
      <c r="I27" s="143">
        <f t="shared" si="2"/>
        <v>16</v>
      </c>
      <c r="J27" s="143">
        <f t="shared" si="2"/>
        <v>15</v>
      </c>
      <c r="K27" s="143">
        <f t="shared" si="2"/>
        <v>1761</v>
      </c>
      <c r="L27" s="143">
        <f t="shared" si="2"/>
        <v>624</v>
      </c>
      <c r="M27" s="143">
        <f t="shared" si="2"/>
        <v>20</v>
      </c>
      <c r="N27" s="143">
        <f t="shared" si="2"/>
        <v>908</v>
      </c>
      <c r="O27" s="143">
        <f t="shared" si="2"/>
        <v>14</v>
      </c>
      <c r="P27" s="143">
        <f t="shared" si="2"/>
        <v>18</v>
      </c>
      <c r="Q27" s="143">
        <f t="shared" si="2"/>
        <v>1743</v>
      </c>
      <c r="R27" s="143">
        <f t="shared" si="0"/>
        <v>9915</v>
      </c>
      <c r="S27" s="252">
        <f>SUM(S11:S26)</f>
        <v>1.0000000000000002</v>
      </c>
    </row>
    <row r="28" spans="2:19" ht="12.75" customHeight="1">
      <c r="B28" s="253" t="s">
        <v>152</v>
      </c>
      <c r="C28" s="254">
        <f t="shared" ref="C28:Q28" si="3">C27/$R$27</f>
        <v>4.034291477559254E-3</v>
      </c>
      <c r="D28" s="254">
        <f t="shared" si="3"/>
        <v>0.10569843671205245</v>
      </c>
      <c r="E28" s="254">
        <f t="shared" si="3"/>
        <v>2.2188603126575895E-3</v>
      </c>
      <c r="F28" s="254">
        <f t="shared" si="3"/>
        <v>0.17791225416036308</v>
      </c>
      <c r="G28" s="254">
        <f t="shared" si="3"/>
        <v>0.19283913262733232</v>
      </c>
      <c r="H28" s="254">
        <f t="shared" si="3"/>
        <v>1.0085728693898135E-3</v>
      </c>
      <c r="I28" s="254">
        <f t="shared" si="3"/>
        <v>1.6137165910237014E-3</v>
      </c>
      <c r="J28" s="254">
        <f t="shared" si="3"/>
        <v>1.5128593040847202E-3</v>
      </c>
      <c r="K28" s="254">
        <f t="shared" si="3"/>
        <v>0.17760968229954613</v>
      </c>
      <c r="L28" s="254">
        <f t="shared" si="3"/>
        <v>6.2934947049924361E-2</v>
      </c>
      <c r="M28" s="254">
        <f t="shared" si="3"/>
        <v>2.017145738779627E-3</v>
      </c>
      <c r="N28" s="254">
        <f t="shared" si="3"/>
        <v>9.1578416540595065E-2</v>
      </c>
      <c r="O28" s="254">
        <f t="shared" si="3"/>
        <v>1.4120020171457387E-3</v>
      </c>
      <c r="P28" s="254">
        <f t="shared" si="3"/>
        <v>1.8154311649016641E-3</v>
      </c>
      <c r="Q28" s="254">
        <f t="shared" si="3"/>
        <v>0.17579425113464447</v>
      </c>
      <c r="R28" s="255">
        <f t="shared" si="0"/>
        <v>1</v>
      </c>
      <c r="S28" s="256"/>
    </row>
    <row r="29" spans="2:19" ht="15" customHeight="1">
      <c r="B29" s="257" t="s">
        <v>158</v>
      </c>
    </row>
    <row r="30" spans="2:19" ht="15" customHeight="1"/>
    <row r="31" spans="2:19" ht="15" customHeight="1">
      <c r="O31" s="16" t="s">
        <v>153</v>
      </c>
    </row>
  </sheetData>
  <mergeCells count="3">
    <mergeCell ref="B8:S8"/>
    <mergeCell ref="B9:B10"/>
    <mergeCell ref="R9:S10"/>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70"/>
  <sheetViews>
    <sheetView topLeftCell="A28" zoomScaleNormal="100" workbookViewId="0">
      <selection activeCell="L57" sqref="L57"/>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52" customFormat="1" ht="22.5" customHeight="1">
      <c r="B8" s="271" t="s">
        <v>160</v>
      </c>
      <c r="C8" s="272"/>
      <c r="D8" s="272"/>
      <c r="E8" s="272"/>
      <c r="F8" s="272"/>
      <c r="G8" s="272"/>
      <c r="H8" s="272"/>
      <c r="I8" s="272"/>
      <c r="K8" s="58"/>
    </row>
    <row r="9" spans="2:11" s="52" customFormat="1" ht="15" customHeight="1">
      <c r="B9" s="260" t="s">
        <v>11</v>
      </c>
      <c r="C9" s="261" t="s">
        <v>86</v>
      </c>
      <c r="D9" s="262" t="s">
        <v>106</v>
      </c>
      <c r="E9" s="263"/>
      <c r="F9" s="264"/>
      <c r="G9" s="265" t="s">
        <v>107</v>
      </c>
      <c r="H9" s="261" t="s">
        <v>83</v>
      </c>
      <c r="I9" s="265" t="s">
        <v>108</v>
      </c>
      <c r="K9" s="58"/>
    </row>
    <row r="10" spans="2:11" s="52" customFormat="1" ht="24" customHeight="1">
      <c r="B10" s="260"/>
      <c r="C10" s="261"/>
      <c r="D10" s="152" t="s">
        <v>79</v>
      </c>
      <c r="E10" s="154" t="s">
        <v>80</v>
      </c>
      <c r="F10" s="153" t="s">
        <v>81</v>
      </c>
      <c r="G10" s="265"/>
      <c r="H10" s="261"/>
      <c r="I10" s="265"/>
    </row>
    <row r="11" spans="2:11" s="52" customFormat="1" ht="9" customHeight="1">
      <c r="B11" s="102" t="s">
        <v>34</v>
      </c>
      <c r="C11" s="39" t="s">
        <v>90</v>
      </c>
      <c r="D11" s="155">
        <v>42</v>
      </c>
      <c r="E11" s="155">
        <v>95</v>
      </c>
      <c r="F11" s="155">
        <v>10</v>
      </c>
      <c r="G11" s="155">
        <v>468</v>
      </c>
      <c r="H11" s="155">
        <v>100</v>
      </c>
      <c r="I11" s="155">
        <f>SUM(D11:H11)</f>
        <v>715</v>
      </c>
    </row>
    <row r="12" spans="2:11" s="52" customFormat="1" ht="9" customHeight="1">
      <c r="B12" s="101" t="s">
        <v>3</v>
      </c>
      <c r="C12" s="112" t="s">
        <v>91</v>
      </c>
      <c r="D12" s="156">
        <v>70</v>
      </c>
      <c r="E12" s="156">
        <v>227</v>
      </c>
      <c r="F12" s="156">
        <v>17</v>
      </c>
      <c r="G12" s="156">
        <v>796</v>
      </c>
      <c r="H12" s="156">
        <v>124</v>
      </c>
      <c r="I12" s="156">
        <f t="shared" ref="I12:I26" si="0">SUM(D12:H12)</f>
        <v>1234</v>
      </c>
    </row>
    <row r="13" spans="2:11" s="52" customFormat="1" ht="9" customHeight="1">
      <c r="B13" s="157" t="s">
        <v>76</v>
      </c>
      <c r="C13" s="39" t="s">
        <v>92</v>
      </c>
      <c r="D13" s="155">
        <v>35</v>
      </c>
      <c r="E13" s="155">
        <v>149</v>
      </c>
      <c r="F13" s="155">
        <v>7</v>
      </c>
      <c r="G13" s="155">
        <v>385</v>
      </c>
      <c r="H13" s="155">
        <v>179</v>
      </c>
      <c r="I13" s="155">
        <f t="shared" si="0"/>
        <v>755</v>
      </c>
    </row>
    <row r="14" spans="2:11" s="52" customFormat="1" ht="9" customHeight="1">
      <c r="B14" s="101" t="s">
        <v>35</v>
      </c>
      <c r="C14" s="112" t="s">
        <v>93</v>
      </c>
      <c r="D14" s="156">
        <v>49</v>
      </c>
      <c r="E14" s="156">
        <v>62</v>
      </c>
      <c r="F14" s="156">
        <v>10</v>
      </c>
      <c r="G14" s="156">
        <v>343</v>
      </c>
      <c r="H14" s="156">
        <v>148</v>
      </c>
      <c r="I14" s="229">
        <f t="shared" si="0"/>
        <v>612</v>
      </c>
    </row>
    <row r="15" spans="2:11" s="52" customFormat="1" ht="9" customHeight="1">
      <c r="B15" s="102" t="s">
        <v>104</v>
      </c>
      <c r="C15" s="39" t="s">
        <v>94</v>
      </c>
      <c r="D15" s="155">
        <v>98</v>
      </c>
      <c r="E15" s="155">
        <v>330</v>
      </c>
      <c r="F15" s="155">
        <v>10</v>
      </c>
      <c r="G15" s="155">
        <v>1382</v>
      </c>
      <c r="H15" s="155">
        <v>100</v>
      </c>
      <c r="I15" s="155">
        <f t="shared" si="0"/>
        <v>1920</v>
      </c>
    </row>
    <row r="16" spans="2:11" s="52" customFormat="1" ht="9" customHeight="1">
      <c r="B16" s="101" t="s">
        <v>16</v>
      </c>
      <c r="C16" s="112" t="s">
        <v>95</v>
      </c>
      <c r="D16" s="156">
        <v>196</v>
      </c>
      <c r="E16" s="156">
        <v>364</v>
      </c>
      <c r="F16" s="156">
        <v>10</v>
      </c>
      <c r="G16" s="156">
        <v>1957</v>
      </c>
      <c r="H16" s="156">
        <v>300</v>
      </c>
      <c r="I16" s="229">
        <f t="shared" si="0"/>
        <v>2827</v>
      </c>
    </row>
    <row r="17" spans="1:247" s="52" customFormat="1" ht="9" customHeight="1">
      <c r="B17" s="102" t="s">
        <v>4</v>
      </c>
      <c r="C17" s="39" t="s">
        <v>96</v>
      </c>
      <c r="D17" s="155">
        <v>35</v>
      </c>
      <c r="E17" s="155">
        <v>89</v>
      </c>
      <c r="F17" s="155">
        <v>14</v>
      </c>
      <c r="G17" s="155">
        <v>240</v>
      </c>
      <c r="H17" s="155">
        <v>30</v>
      </c>
      <c r="I17" s="155">
        <f t="shared" si="0"/>
        <v>408</v>
      </c>
    </row>
    <row r="18" spans="1:247" s="52" customFormat="1" ht="9" customHeight="1">
      <c r="B18" s="101" t="s">
        <v>5</v>
      </c>
      <c r="C18" s="112" t="s">
        <v>97</v>
      </c>
      <c r="D18" s="156">
        <v>28</v>
      </c>
      <c r="E18" s="156">
        <v>75</v>
      </c>
      <c r="F18" s="156">
        <v>10</v>
      </c>
      <c r="G18" s="156">
        <v>472</v>
      </c>
      <c r="H18" s="156">
        <v>68</v>
      </c>
      <c r="I18" s="229">
        <f t="shared" si="0"/>
        <v>653</v>
      </c>
    </row>
    <row r="19" spans="1:247" s="52" customFormat="1" ht="9" customHeight="1">
      <c r="B19" s="223" t="s">
        <v>6</v>
      </c>
      <c r="C19" s="224" t="s">
        <v>98</v>
      </c>
      <c r="D19" s="228">
        <v>77</v>
      </c>
      <c r="E19" s="228">
        <v>272</v>
      </c>
      <c r="F19" s="228">
        <v>10</v>
      </c>
      <c r="G19" s="228">
        <v>1393</v>
      </c>
      <c r="H19" s="228">
        <v>168</v>
      </c>
      <c r="I19" s="155">
        <f t="shared" si="0"/>
        <v>1920</v>
      </c>
    </row>
    <row r="20" spans="1:247" s="52" customFormat="1" ht="9" customHeight="1">
      <c r="B20" s="226" t="s">
        <v>12</v>
      </c>
      <c r="C20" s="41" t="s">
        <v>99</v>
      </c>
      <c r="D20" s="229">
        <v>28</v>
      </c>
      <c r="E20" s="229">
        <v>41</v>
      </c>
      <c r="F20" s="229">
        <v>7</v>
      </c>
      <c r="G20" s="229">
        <v>203</v>
      </c>
      <c r="H20" s="229">
        <v>40</v>
      </c>
      <c r="I20" s="229">
        <f t="shared" si="0"/>
        <v>319</v>
      </c>
    </row>
    <row r="21" spans="1:247" s="52" customFormat="1" ht="9" customHeight="1">
      <c r="B21" s="223" t="s">
        <v>13</v>
      </c>
      <c r="C21" s="224" t="s">
        <v>100</v>
      </c>
      <c r="D21" s="228">
        <v>49</v>
      </c>
      <c r="E21" s="228">
        <v>186</v>
      </c>
      <c r="F21" s="228">
        <v>24</v>
      </c>
      <c r="G21" s="228">
        <v>685</v>
      </c>
      <c r="H21" s="228">
        <v>176</v>
      </c>
      <c r="I21" s="155">
        <f t="shared" si="0"/>
        <v>1120</v>
      </c>
    </row>
    <row r="22" spans="1:247" s="52" customFormat="1" ht="9" customHeight="1">
      <c r="B22" s="226" t="s">
        <v>14</v>
      </c>
      <c r="C22" s="41" t="s">
        <v>101</v>
      </c>
      <c r="D22" s="229">
        <v>35</v>
      </c>
      <c r="E22" s="229">
        <v>118</v>
      </c>
      <c r="F22" s="229">
        <v>17</v>
      </c>
      <c r="G22" s="229">
        <v>393</v>
      </c>
      <c r="H22" s="229">
        <v>100</v>
      </c>
      <c r="I22" s="229">
        <f t="shared" si="0"/>
        <v>663</v>
      </c>
    </row>
    <row r="23" spans="1:247" s="52" customFormat="1" ht="9" customHeight="1">
      <c r="B23" s="223" t="s">
        <v>38</v>
      </c>
      <c r="C23" s="224" t="s">
        <v>102</v>
      </c>
      <c r="D23" s="228">
        <v>42</v>
      </c>
      <c r="E23" s="228">
        <v>101</v>
      </c>
      <c r="F23" s="228">
        <v>10</v>
      </c>
      <c r="G23" s="228">
        <v>333</v>
      </c>
      <c r="H23" s="228">
        <v>60</v>
      </c>
      <c r="I23" s="155">
        <f t="shared" si="0"/>
        <v>546</v>
      </c>
    </row>
    <row r="24" spans="1:247" s="52" customFormat="1" ht="9" customHeight="1">
      <c r="B24" s="226" t="s">
        <v>120</v>
      </c>
      <c r="C24" s="41" t="s">
        <v>121</v>
      </c>
      <c r="D24" s="229">
        <v>35</v>
      </c>
      <c r="E24" s="229">
        <v>80</v>
      </c>
      <c r="F24" s="229">
        <v>14</v>
      </c>
      <c r="G24" s="229">
        <v>230</v>
      </c>
      <c r="H24" s="229">
        <v>72</v>
      </c>
      <c r="I24" s="229">
        <f t="shared" si="0"/>
        <v>431</v>
      </c>
    </row>
    <row r="25" spans="1:247" s="52" customFormat="1" ht="9" customHeight="1">
      <c r="B25" s="223" t="s">
        <v>118</v>
      </c>
      <c r="C25" s="224" t="s">
        <v>119</v>
      </c>
      <c r="D25" s="228">
        <v>28</v>
      </c>
      <c r="E25" s="228">
        <v>39</v>
      </c>
      <c r="F25" s="228">
        <v>7</v>
      </c>
      <c r="G25" s="228">
        <v>168</v>
      </c>
      <c r="H25" s="228">
        <v>38</v>
      </c>
      <c r="I25" s="155">
        <f t="shared" si="0"/>
        <v>280</v>
      </c>
    </row>
    <row r="26" spans="1:247" s="52" customFormat="1" ht="9" customHeight="1">
      <c r="B26" s="226" t="s">
        <v>15</v>
      </c>
      <c r="C26" s="41" t="s">
        <v>103</v>
      </c>
      <c r="D26" s="229">
        <v>35</v>
      </c>
      <c r="E26" s="229">
        <v>97</v>
      </c>
      <c r="F26" s="229">
        <v>14</v>
      </c>
      <c r="G26" s="229">
        <v>467</v>
      </c>
      <c r="H26" s="229">
        <v>100</v>
      </c>
      <c r="I26" s="229">
        <f t="shared" si="0"/>
        <v>713</v>
      </c>
    </row>
    <row r="27" spans="1:247" s="151" customFormat="1" ht="18" customHeight="1">
      <c r="A27" s="79"/>
      <c r="B27" s="158" t="s">
        <v>2</v>
      </c>
      <c r="C27" s="159"/>
      <c r="D27" s="160">
        <f t="shared" ref="D27:H27" si="1">SUM(D11:D26)</f>
        <v>882</v>
      </c>
      <c r="E27" s="160">
        <f t="shared" si="1"/>
        <v>2325</v>
      </c>
      <c r="F27" s="160">
        <f t="shared" si="1"/>
        <v>191</v>
      </c>
      <c r="G27" s="160">
        <f t="shared" si="1"/>
        <v>9915</v>
      </c>
      <c r="H27" s="161">
        <f t="shared" si="1"/>
        <v>1803</v>
      </c>
      <c r="I27" s="161">
        <f>SUM(I11:I26)</f>
        <v>15116</v>
      </c>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row>
    <row r="28" spans="1:247" ht="22.5" customHeight="1">
      <c r="B28" s="182" t="str">
        <f>'Oferta de Juegos'!B28</f>
        <v>Al 31-03-2016</v>
      </c>
      <c r="I28" s="57"/>
    </row>
    <row r="29" spans="1:247" s="52" customFormat="1" ht="22.5" customHeight="1">
      <c r="B29" s="271" t="s">
        <v>161</v>
      </c>
      <c r="C29" s="272"/>
      <c r="D29" s="272"/>
      <c r="E29" s="272"/>
      <c r="F29" s="272"/>
      <c r="G29" s="272"/>
      <c r="H29" s="272"/>
      <c r="I29" s="189"/>
      <c r="J29" s="58"/>
    </row>
    <row r="30" spans="1:247" s="52" customFormat="1" ht="15" customHeight="1">
      <c r="B30" s="273" t="s">
        <v>11</v>
      </c>
      <c r="C30" s="261" t="s">
        <v>86</v>
      </c>
      <c r="D30" s="262" t="s">
        <v>106</v>
      </c>
      <c r="E30" s="263"/>
      <c r="F30" s="264"/>
      <c r="G30" s="261" t="s">
        <v>107</v>
      </c>
      <c r="H30" s="261" t="s">
        <v>83</v>
      </c>
      <c r="I30" s="270"/>
      <c r="J30" s="58"/>
    </row>
    <row r="31" spans="1:247" s="52" customFormat="1" ht="24" customHeight="1">
      <c r="B31" s="273"/>
      <c r="C31" s="261"/>
      <c r="D31" s="152" t="s">
        <v>79</v>
      </c>
      <c r="E31" s="154" t="s">
        <v>80</v>
      </c>
      <c r="F31" s="153" t="s">
        <v>81</v>
      </c>
      <c r="G31" s="261"/>
      <c r="H31" s="261"/>
      <c r="I31" s="270"/>
      <c r="J31" s="58"/>
    </row>
    <row r="32" spans="1:247" s="52" customFormat="1" ht="9" customHeight="1">
      <c r="B32" s="102" t="s">
        <v>34</v>
      </c>
      <c r="C32" s="39" t="s">
        <v>90</v>
      </c>
      <c r="D32" s="155">
        <v>90071.24</v>
      </c>
      <c r="E32" s="155">
        <v>30466.76</v>
      </c>
      <c r="F32" s="155">
        <v>11053.23</v>
      </c>
      <c r="G32" s="155">
        <v>56822.05</v>
      </c>
      <c r="H32" s="155">
        <v>0</v>
      </c>
      <c r="I32" s="188"/>
    </row>
    <row r="33" spans="1:247" s="52" customFormat="1" ht="9" customHeight="1">
      <c r="B33" s="101" t="s">
        <v>3</v>
      </c>
      <c r="C33" s="112" t="s">
        <v>91</v>
      </c>
      <c r="D33" s="156">
        <v>82548.160000000003</v>
      </c>
      <c r="E33" s="156">
        <v>35178.980000000003</v>
      </c>
      <c r="F33" s="156">
        <v>9371.73</v>
      </c>
      <c r="G33" s="156">
        <v>75430.16</v>
      </c>
      <c r="H33" s="156">
        <v>1116.49</v>
      </c>
      <c r="I33" s="190"/>
    </row>
    <row r="34" spans="1:247" s="52" customFormat="1" ht="9" customHeight="1">
      <c r="B34" s="157" t="s">
        <v>76</v>
      </c>
      <c r="C34" s="39" t="s">
        <v>92</v>
      </c>
      <c r="D34" s="155">
        <v>66113.59</v>
      </c>
      <c r="E34" s="155">
        <v>18451.400000000001</v>
      </c>
      <c r="F34" s="155">
        <v>8195.85</v>
      </c>
      <c r="G34" s="155">
        <v>58235.43</v>
      </c>
      <c r="H34" s="155">
        <v>461.98</v>
      </c>
      <c r="I34" s="188"/>
    </row>
    <row r="35" spans="1:247" s="52" customFormat="1" ht="9" customHeight="1">
      <c r="B35" s="101" t="s">
        <v>35</v>
      </c>
      <c r="C35" s="112" t="s">
        <v>93</v>
      </c>
      <c r="D35" s="156">
        <v>5990.78</v>
      </c>
      <c r="E35" s="156">
        <v>23791.88</v>
      </c>
      <c r="F35" s="156">
        <v>233.06</v>
      </c>
      <c r="G35" s="156">
        <v>50397.97</v>
      </c>
      <c r="H35" s="156">
        <v>0</v>
      </c>
      <c r="I35" s="190"/>
    </row>
    <row r="36" spans="1:247" s="52" customFormat="1" ht="9" customHeight="1">
      <c r="B36" s="102" t="s">
        <v>104</v>
      </c>
      <c r="C36" s="39" t="s">
        <v>94</v>
      </c>
      <c r="D36" s="155">
        <v>55568.14</v>
      </c>
      <c r="E36" s="155">
        <v>88019.8</v>
      </c>
      <c r="F36" s="155">
        <v>47506.77</v>
      </c>
      <c r="G36" s="155">
        <v>53921.18</v>
      </c>
      <c r="H36" s="155">
        <v>232.26</v>
      </c>
      <c r="I36" s="188"/>
    </row>
    <row r="37" spans="1:247" s="52" customFormat="1" ht="9" customHeight="1">
      <c r="B37" s="101" t="s">
        <v>16</v>
      </c>
      <c r="C37" s="112" t="s">
        <v>95</v>
      </c>
      <c r="D37" s="156">
        <v>107310.32</v>
      </c>
      <c r="E37" s="156">
        <v>78848.14</v>
      </c>
      <c r="F37" s="156">
        <v>91690.97</v>
      </c>
      <c r="G37" s="156">
        <v>81703.05</v>
      </c>
      <c r="H37" s="156">
        <v>266.77</v>
      </c>
      <c r="I37" s="190"/>
    </row>
    <row r="38" spans="1:247" s="52" customFormat="1" ht="9" customHeight="1">
      <c r="B38" s="102" t="s">
        <v>4</v>
      </c>
      <c r="C38" s="39" t="s">
        <v>96</v>
      </c>
      <c r="D38" s="155">
        <v>11816.59</v>
      </c>
      <c r="E38" s="155">
        <v>39089.29</v>
      </c>
      <c r="F38" s="155">
        <v>11898.85</v>
      </c>
      <c r="G38" s="155">
        <v>62156.89</v>
      </c>
      <c r="H38" s="155">
        <v>147.1</v>
      </c>
      <c r="I38" s="188"/>
    </row>
    <row r="39" spans="1:247" s="52" customFormat="1" ht="9" customHeight="1">
      <c r="B39" s="101" t="s">
        <v>5</v>
      </c>
      <c r="C39" s="112" t="s">
        <v>97</v>
      </c>
      <c r="D39" s="156">
        <v>44335.94</v>
      </c>
      <c r="E39" s="156">
        <v>34381.29</v>
      </c>
      <c r="F39" s="156">
        <v>632.26</v>
      </c>
      <c r="G39" s="156">
        <v>58122.51</v>
      </c>
      <c r="H39" s="156">
        <v>0</v>
      </c>
      <c r="I39" s="190"/>
    </row>
    <row r="40" spans="1:247" s="52" customFormat="1" ht="9" customHeight="1">
      <c r="B40" s="223" t="s">
        <v>6</v>
      </c>
      <c r="C40" s="224" t="s">
        <v>98</v>
      </c>
      <c r="D40" s="228">
        <v>20770.419999999998</v>
      </c>
      <c r="E40" s="228">
        <v>29599.53</v>
      </c>
      <c r="F40" s="228">
        <v>15458.71</v>
      </c>
      <c r="G40" s="228">
        <v>68191.14</v>
      </c>
      <c r="H40" s="228">
        <v>874.71</v>
      </c>
      <c r="I40" s="190"/>
    </row>
    <row r="41" spans="1:247" s="52" customFormat="1" ht="9" customHeight="1">
      <c r="B41" s="226" t="s">
        <v>12</v>
      </c>
      <c r="C41" s="41" t="s">
        <v>99</v>
      </c>
      <c r="D41" s="229">
        <v>36595.620000000003</v>
      </c>
      <c r="E41" s="229">
        <v>59490.36</v>
      </c>
      <c r="F41" s="229">
        <v>17414.75</v>
      </c>
      <c r="G41" s="229">
        <v>42488.4</v>
      </c>
      <c r="H41" s="229">
        <v>710.08</v>
      </c>
      <c r="I41" s="188"/>
    </row>
    <row r="42" spans="1:247" s="52" customFormat="1" ht="9" customHeight="1">
      <c r="B42" s="223" t="s">
        <v>13</v>
      </c>
      <c r="C42" s="224" t="s">
        <v>100</v>
      </c>
      <c r="D42" s="228">
        <v>27036.87</v>
      </c>
      <c r="E42" s="228">
        <v>12355.94</v>
      </c>
      <c r="F42" s="228">
        <v>431.59</v>
      </c>
      <c r="G42" s="228">
        <v>76234.75</v>
      </c>
      <c r="H42" s="228">
        <v>55.43</v>
      </c>
      <c r="I42" s="190"/>
    </row>
    <row r="43" spans="1:247" s="52" customFormat="1" ht="9" customHeight="1">
      <c r="B43" s="226" t="s">
        <v>14</v>
      </c>
      <c r="C43" s="41" t="s">
        <v>101</v>
      </c>
      <c r="D43" s="229">
        <v>16478.8</v>
      </c>
      <c r="E43" s="229">
        <v>8575.64</v>
      </c>
      <c r="F43" s="229">
        <v>3222.01</v>
      </c>
      <c r="G43" s="229">
        <v>83072.73</v>
      </c>
      <c r="H43" s="229">
        <v>0</v>
      </c>
      <c r="I43" s="188"/>
    </row>
    <row r="44" spans="1:247" s="52" customFormat="1" ht="9" customHeight="1">
      <c r="B44" s="223" t="s">
        <v>38</v>
      </c>
      <c r="C44" s="224" t="s">
        <v>102</v>
      </c>
      <c r="D44" s="228">
        <v>22147.85</v>
      </c>
      <c r="E44" s="228">
        <v>14493.58</v>
      </c>
      <c r="F44" s="228">
        <v>3432.26</v>
      </c>
      <c r="G44" s="228">
        <v>53543.57</v>
      </c>
      <c r="H44" s="228">
        <v>0</v>
      </c>
      <c r="I44" s="190"/>
    </row>
    <row r="45" spans="1:247" s="52" customFormat="1" ht="9" customHeight="1">
      <c r="B45" s="226" t="s">
        <v>120</v>
      </c>
      <c r="C45" s="41" t="s">
        <v>121</v>
      </c>
      <c r="D45" s="229">
        <v>-827.65</v>
      </c>
      <c r="E45" s="229">
        <v>16454.86</v>
      </c>
      <c r="F45" s="229">
        <v>4609.22</v>
      </c>
      <c r="G45" s="229">
        <v>34747.22</v>
      </c>
      <c r="H45" s="229">
        <v>0</v>
      </c>
      <c r="I45" s="190"/>
    </row>
    <row r="46" spans="1:247" s="52" customFormat="1" ht="9" customHeight="1">
      <c r="B46" s="223" t="s">
        <v>118</v>
      </c>
      <c r="C46" s="224" t="s">
        <v>119</v>
      </c>
      <c r="D46" s="228">
        <v>31739.63</v>
      </c>
      <c r="E46" s="228">
        <v>49004.959999999999</v>
      </c>
      <c r="F46" s="228">
        <v>289.86</v>
      </c>
      <c r="G46" s="228">
        <v>62664.93</v>
      </c>
      <c r="H46" s="228">
        <v>0</v>
      </c>
      <c r="I46" s="190"/>
    </row>
    <row r="47" spans="1:247" s="52" customFormat="1" ht="9" customHeight="1">
      <c r="B47" s="226" t="s">
        <v>15</v>
      </c>
      <c r="C47" s="41" t="s">
        <v>103</v>
      </c>
      <c r="D47" s="229">
        <v>14913.82</v>
      </c>
      <c r="E47" s="229">
        <v>29222.880000000001</v>
      </c>
      <c r="F47" s="229">
        <v>6094.01</v>
      </c>
      <c r="G47" s="229">
        <v>93358.21</v>
      </c>
      <c r="H47" s="229">
        <v>1108.74</v>
      </c>
      <c r="I47" s="190"/>
    </row>
    <row r="48" spans="1:247" s="151" customFormat="1" ht="18" customHeight="1">
      <c r="A48" s="79"/>
      <c r="B48" s="158" t="s">
        <v>2</v>
      </c>
      <c r="C48" s="159"/>
      <c r="D48" s="160">
        <v>53446.57</v>
      </c>
      <c r="E48" s="160">
        <v>43112.04</v>
      </c>
      <c r="F48" s="160">
        <v>12681.97</v>
      </c>
      <c r="G48" s="161">
        <v>67729.429999999993</v>
      </c>
      <c r="H48" s="160">
        <v>346.53</v>
      </c>
      <c r="I48" s="191"/>
      <c r="J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c r="HP48" s="52"/>
      <c r="HQ48" s="52"/>
      <c r="HR48" s="52"/>
      <c r="HS48" s="52"/>
      <c r="HT48" s="52"/>
      <c r="HU48" s="52"/>
      <c r="HV48" s="52"/>
      <c r="HW48" s="52"/>
      <c r="HX48" s="52"/>
      <c r="HY48" s="52"/>
      <c r="HZ48" s="52"/>
      <c r="IA48" s="52"/>
      <c r="IB48" s="52"/>
      <c r="IC48" s="52"/>
      <c r="ID48" s="52"/>
      <c r="IE48" s="52"/>
      <c r="IF48" s="52"/>
      <c r="IG48" s="52"/>
      <c r="IH48" s="52"/>
      <c r="II48" s="52"/>
      <c r="IJ48" s="52"/>
      <c r="IK48" s="52"/>
      <c r="IL48" s="52"/>
      <c r="IM48" s="52"/>
    </row>
    <row r="49" spans="2:10" ht="22.5" customHeight="1">
      <c r="B49" s="182" t="s">
        <v>162</v>
      </c>
    </row>
    <row r="50" spans="2:10" s="52" customFormat="1" ht="22.5" customHeight="1">
      <c r="B50" s="271" t="s">
        <v>163</v>
      </c>
      <c r="C50" s="272"/>
      <c r="D50" s="272"/>
      <c r="E50" s="272"/>
      <c r="F50" s="272"/>
      <c r="G50" s="272"/>
      <c r="H50" s="272"/>
      <c r="I50" s="189"/>
    </row>
    <row r="51" spans="2:10" s="52" customFormat="1" ht="15" customHeight="1">
      <c r="B51" s="273" t="s">
        <v>11</v>
      </c>
      <c r="C51" s="261" t="s">
        <v>86</v>
      </c>
      <c r="D51" s="262" t="s">
        <v>106</v>
      </c>
      <c r="E51" s="263"/>
      <c r="F51" s="264"/>
      <c r="G51" s="261" t="s">
        <v>107</v>
      </c>
      <c r="H51" s="261" t="s">
        <v>83</v>
      </c>
      <c r="I51" s="270"/>
      <c r="J51" s="58"/>
    </row>
    <row r="52" spans="2:10" s="52" customFormat="1" ht="24" customHeight="1">
      <c r="B52" s="273"/>
      <c r="C52" s="261"/>
      <c r="D52" s="152" t="s">
        <v>79</v>
      </c>
      <c r="E52" s="154" t="s">
        <v>80</v>
      </c>
      <c r="F52" s="153" t="s">
        <v>81</v>
      </c>
      <c r="G52" s="261"/>
      <c r="H52" s="261"/>
      <c r="I52" s="270"/>
    </row>
    <row r="53" spans="2:10" s="52" customFormat="1" ht="9" customHeight="1">
      <c r="B53" s="102" t="s">
        <v>34</v>
      </c>
      <c r="C53" s="39" t="s">
        <v>90</v>
      </c>
      <c r="D53" s="184">
        <v>132.06</v>
      </c>
      <c r="E53" s="184">
        <v>44.67</v>
      </c>
      <c r="F53" s="184">
        <v>16.21</v>
      </c>
      <c r="G53" s="184">
        <v>83.31</v>
      </c>
      <c r="H53" s="184">
        <v>0</v>
      </c>
      <c r="I53" s="193"/>
    </row>
    <row r="54" spans="2:10" s="52" customFormat="1" ht="9" customHeight="1">
      <c r="B54" s="101" t="s">
        <v>3</v>
      </c>
      <c r="C54" s="112" t="s">
        <v>91</v>
      </c>
      <c r="D54" s="185">
        <v>121.03</v>
      </c>
      <c r="E54" s="185">
        <v>51.58</v>
      </c>
      <c r="F54" s="185">
        <v>13.74</v>
      </c>
      <c r="G54" s="185">
        <v>110.59</v>
      </c>
      <c r="H54" s="185">
        <v>1.64</v>
      </c>
      <c r="I54" s="192"/>
    </row>
    <row r="55" spans="2:10" s="52" customFormat="1" ht="9" customHeight="1">
      <c r="B55" s="157" t="s">
        <v>76</v>
      </c>
      <c r="C55" s="39" t="s">
        <v>92</v>
      </c>
      <c r="D55" s="184">
        <v>96.93</v>
      </c>
      <c r="E55" s="184">
        <v>27.05</v>
      </c>
      <c r="F55" s="184">
        <v>12.02</v>
      </c>
      <c r="G55" s="184">
        <v>85.38</v>
      </c>
      <c r="H55" s="184">
        <v>0.68</v>
      </c>
      <c r="I55" s="193"/>
    </row>
    <row r="56" spans="2:10" s="52" customFormat="1" ht="9" customHeight="1">
      <c r="B56" s="101" t="s">
        <v>35</v>
      </c>
      <c r="C56" s="112" t="s">
        <v>93</v>
      </c>
      <c r="D56" s="185">
        <v>8.7799999999999994</v>
      </c>
      <c r="E56" s="185">
        <v>34.880000000000003</v>
      </c>
      <c r="F56" s="185">
        <v>0.34</v>
      </c>
      <c r="G56" s="185">
        <v>73.89</v>
      </c>
      <c r="H56" s="185">
        <v>0</v>
      </c>
      <c r="I56" s="192"/>
    </row>
    <row r="57" spans="2:10" s="52" customFormat="1" ht="9" customHeight="1">
      <c r="B57" s="102" t="s">
        <v>104</v>
      </c>
      <c r="C57" s="39" t="s">
        <v>94</v>
      </c>
      <c r="D57" s="184">
        <v>81.47</v>
      </c>
      <c r="E57" s="184">
        <v>129.05000000000001</v>
      </c>
      <c r="F57" s="184">
        <v>69.650000000000006</v>
      </c>
      <c r="G57" s="184">
        <v>79.06</v>
      </c>
      <c r="H57" s="184">
        <v>0.34</v>
      </c>
      <c r="I57" s="193"/>
    </row>
    <row r="58" spans="2:10" s="52" customFormat="1" ht="9" customHeight="1">
      <c r="B58" s="101" t="s">
        <v>16</v>
      </c>
      <c r="C58" s="112" t="s">
        <v>95</v>
      </c>
      <c r="D58" s="185">
        <v>157.33000000000001</v>
      </c>
      <c r="E58" s="185">
        <v>115.6</v>
      </c>
      <c r="F58" s="185">
        <v>134.43</v>
      </c>
      <c r="G58" s="185">
        <v>119.79</v>
      </c>
      <c r="H58" s="185">
        <v>0.39</v>
      </c>
      <c r="I58" s="192"/>
    </row>
    <row r="59" spans="2:10" s="52" customFormat="1" ht="9" customHeight="1">
      <c r="B59" s="102" t="s">
        <v>4</v>
      </c>
      <c r="C59" s="39" t="s">
        <v>96</v>
      </c>
      <c r="D59" s="184">
        <v>17.32</v>
      </c>
      <c r="E59" s="184">
        <v>57.31</v>
      </c>
      <c r="F59" s="184">
        <v>17.45</v>
      </c>
      <c r="G59" s="184">
        <v>91.13</v>
      </c>
      <c r="H59" s="184">
        <v>0.22</v>
      </c>
      <c r="I59" s="193"/>
    </row>
    <row r="60" spans="2:10" s="52" customFormat="1" ht="9" customHeight="1">
      <c r="B60" s="101" t="s">
        <v>5</v>
      </c>
      <c r="C60" s="112" t="s">
        <v>97</v>
      </c>
      <c r="D60" s="185">
        <v>65</v>
      </c>
      <c r="E60" s="185">
        <v>50.41</v>
      </c>
      <c r="F60" s="185">
        <v>0.93</v>
      </c>
      <c r="G60" s="185">
        <v>85.22</v>
      </c>
      <c r="H60" s="185">
        <v>0</v>
      </c>
      <c r="I60" s="192"/>
    </row>
    <row r="61" spans="2:10" s="52" customFormat="1" ht="9" customHeight="1">
      <c r="B61" s="223" t="s">
        <v>6</v>
      </c>
      <c r="C61" s="224" t="s">
        <v>98</v>
      </c>
      <c r="D61" s="244">
        <v>30.45</v>
      </c>
      <c r="E61" s="244">
        <v>43.4</v>
      </c>
      <c r="F61" s="244">
        <v>22.66</v>
      </c>
      <c r="G61" s="244">
        <v>99.98</v>
      </c>
      <c r="H61" s="244">
        <v>1.28</v>
      </c>
      <c r="I61" s="192"/>
    </row>
    <row r="62" spans="2:10" s="52" customFormat="1" ht="9" customHeight="1">
      <c r="B62" s="226" t="s">
        <v>12</v>
      </c>
      <c r="C62" s="41" t="s">
        <v>99</v>
      </c>
      <c r="D62" s="245">
        <v>53.65</v>
      </c>
      <c r="E62" s="245">
        <v>87.22</v>
      </c>
      <c r="F62" s="245">
        <v>25.53</v>
      </c>
      <c r="G62" s="245">
        <v>62.29</v>
      </c>
      <c r="H62" s="245">
        <v>1.04</v>
      </c>
      <c r="I62" s="193"/>
    </row>
    <row r="63" spans="2:10" s="52" customFormat="1" ht="9" customHeight="1">
      <c r="B63" s="223" t="s">
        <v>13</v>
      </c>
      <c r="C63" s="224" t="s">
        <v>100</v>
      </c>
      <c r="D63" s="244">
        <v>39.64</v>
      </c>
      <c r="E63" s="244">
        <v>18.12</v>
      </c>
      <c r="F63" s="244">
        <v>0.63</v>
      </c>
      <c r="G63" s="244">
        <v>111.77</v>
      </c>
      <c r="H63" s="244">
        <v>0.08</v>
      </c>
      <c r="I63" s="192"/>
    </row>
    <row r="64" spans="2:10" s="52" customFormat="1" ht="9" customHeight="1">
      <c r="B64" s="226" t="s">
        <v>14</v>
      </c>
      <c r="C64" s="41" t="s">
        <v>101</v>
      </c>
      <c r="D64" s="245">
        <v>24.16</v>
      </c>
      <c r="E64" s="245">
        <v>12.57</v>
      </c>
      <c r="F64" s="245">
        <v>4.72</v>
      </c>
      <c r="G64" s="245">
        <v>121.8</v>
      </c>
      <c r="H64" s="245">
        <v>0</v>
      </c>
      <c r="I64" s="193"/>
    </row>
    <row r="65" spans="1:247" s="52" customFormat="1" ht="9" customHeight="1">
      <c r="B65" s="223" t="s">
        <v>38</v>
      </c>
      <c r="C65" s="224" t="s">
        <v>102</v>
      </c>
      <c r="D65" s="244">
        <v>32.47</v>
      </c>
      <c r="E65" s="244">
        <v>21.25</v>
      </c>
      <c r="F65" s="244">
        <v>5.03</v>
      </c>
      <c r="G65" s="244">
        <v>78.5</v>
      </c>
      <c r="H65" s="244">
        <v>0</v>
      </c>
      <c r="I65" s="192"/>
    </row>
    <row r="66" spans="1:247" s="52" customFormat="1" ht="9" customHeight="1">
      <c r="B66" s="226" t="s">
        <v>120</v>
      </c>
      <c r="C66" s="41" t="s">
        <v>121</v>
      </c>
      <c r="D66" s="245">
        <v>-1.21</v>
      </c>
      <c r="E66" s="245">
        <v>24.12</v>
      </c>
      <c r="F66" s="245">
        <v>6.76</v>
      </c>
      <c r="G66" s="245">
        <v>50.94</v>
      </c>
      <c r="H66" s="245">
        <v>0</v>
      </c>
      <c r="I66" s="192"/>
    </row>
    <row r="67" spans="1:247" s="52" customFormat="1" ht="9" customHeight="1">
      <c r="B67" s="223" t="s">
        <v>118</v>
      </c>
      <c r="C67" s="224" t="s">
        <v>119</v>
      </c>
      <c r="D67" s="244">
        <v>46.53</v>
      </c>
      <c r="E67" s="244">
        <v>71.849999999999994</v>
      </c>
      <c r="F67" s="244">
        <v>0.42</v>
      </c>
      <c r="G67" s="244">
        <v>91.87</v>
      </c>
      <c r="H67" s="244">
        <v>0</v>
      </c>
      <c r="I67" s="192"/>
    </row>
    <row r="68" spans="1:247" s="52" customFormat="1" ht="9" customHeight="1">
      <c r="B68" s="226" t="s">
        <v>15</v>
      </c>
      <c r="C68" s="41" t="s">
        <v>103</v>
      </c>
      <c r="D68" s="245">
        <v>21.87</v>
      </c>
      <c r="E68" s="245">
        <v>42.84</v>
      </c>
      <c r="F68" s="245">
        <v>8.93</v>
      </c>
      <c r="G68" s="245">
        <v>136.88</v>
      </c>
      <c r="H68" s="245">
        <v>1.63</v>
      </c>
      <c r="I68" s="193"/>
    </row>
    <row r="69" spans="1:247" s="151" customFormat="1" ht="18" customHeight="1">
      <c r="A69" s="79"/>
      <c r="B69" s="158" t="s">
        <v>2</v>
      </c>
      <c r="C69" s="159"/>
      <c r="D69" s="186">
        <v>78.36</v>
      </c>
      <c r="E69" s="186">
        <v>63.21</v>
      </c>
      <c r="F69" s="186">
        <v>18.59</v>
      </c>
      <c r="G69" s="187">
        <v>99.3</v>
      </c>
      <c r="H69" s="186">
        <v>0.51</v>
      </c>
      <c r="I69" s="194"/>
      <c r="J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c r="GE69" s="52"/>
      <c r="GF69" s="52"/>
      <c r="GG69" s="52"/>
      <c r="GH69" s="52"/>
      <c r="GI69" s="52"/>
      <c r="GJ69" s="52"/>
      <c r="GK69" s="52"/>
      <c r="GL69" s="52"/>
      <c r="GM69" s="52"/>
      <c r="GN69" s="52"/>
      <c r="GO69" s="52"/>
      <c r="GP69" s="52"/>
      <c r="GQ69" s="52"/>
      <c r="GR69" s="52"/>
      <c r="GS69" s="52"/>
      <c r="GT69" s="52"/>
      <c r="GU69" s="52"/>
      <c r="GV69" s="52"/>
      <c r="GW69" s="52"/>
      <c r="GX69" s="52"/>
      <c r="GY69" s="52"/>
      <c r="GZ69" s="52"/>
      <c r="HA69" s="52"/>
      <c r="HB69" s="52"/>
      <c r="HC69" s="52"/>
      <c r="HD69" s="52"/>
      <c r="HE69" s="52"/>
      <c r="HF69" s="52"/>
      <c r="HG69" s="52"/>
      <c r="HH69" s="52"/>
      <c r="HI69" s="52"/>
      <c r="HJ69" s="52"/>
      <c r="HK69" s="52"/>
      <c r="HL69" s="52"/>
      <c r="HM69" s="52"/>
      <c r="HN69" s="52"/>
      <c r="HO69" s="52"/>
      <c r="HP69" s="52"/>
      <c r="HQ69" s="52"/>
      <c r="HR69" s="52"/>
      <c r="HS69" s="52"/>
      <c r="HT69" s="52"/>
      <c r="HU69" s="52"/>
      <c r="HV69" s="52"/>
      <c r="HW69" s="52"/>
      <c r="HX69" s="52"/>
      <c r="HY69" s="52"/>
      <c r="HZ69" s="52"/>
      <c r="IA69" s="52"/>
      <c r="IB69" s="52"/>
      <c r="IC69" s="52"/>
      <c r="ID69" s="52"/>
      <c r="IE69" s="52"/>
      <c r="IF69" s="52"/>
      <c r="IG69" s="52"/>
      <c r="IH69" s="52"/>
      <c r="II69" s="52"/>
      <c r="IJ69" s="52"/>
      <c r="IK69" s="52"/>
      <c r="IL69" s="52"/>
      <c r="IM69" s="52"/>
    </row>
    <row r="70" spans="1:247" ht="22.5" customHeight="1">
      <c r="B70" s="182" t="str">
        <f>B49</f>
        <v>Win Marzo 2016 y posiciones de juego al 31-03-2016</v>
      </c>
    </row>
  </sheetData>
  <mergeCells count="21">
    <mergeCell ref="I30:I31"/>
    <mergeCell ref="I9:I10"/>
    <mergeCell ref="B8:I8"/>
    <mergeCell ref="B30:B31"/>
    <mergeCell ref="C30:C31"/>
    <mergeCell ref="D30:F30"/>
    <mergeCell ref="G30:G31"/>
    <mergeCell ref="H30:H31"/>
    <mergeCell ref="B9:B10"/>
    <mergeCell ref="C9:C10"/>
    <mergeCell ref="D9:F9"/>
    <mergeCell ref="G9:G10"/>
    <mergeCell ref="H9:H10"/>
    <mergeCell ref="B29:H29"/>
    <mergeCell ref="I51:I52"/>
    <mergeCell ref="B50:H50"/>
    <mergeCell ref="B51:B52"/>
    <mergeCell ref="C51:C52"/>
    <mergeCell ref="D51:F51"/>
    <mergeCell ref="G51:G52"/>
    <mergeCell ref="H51:H52"/>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showGridLines="0" zoomScale="130" zoomScaleNormal="130" workbookViewId="0">
      <selection activeCell="T30" sqref="T30"/>
    </sheetView>
  </sheetViews>
  <sheetFormatPr baseColWidth="10" defaultColWidth="11.42578125" defaultRowHeight="9"/>
  <cols>
    <col min="1" max="1" width="4.140625" style="6" customWidth="1"/>
    <col min="2" max="2" width="21.42578125" style="1" customWidth="1"/>
    <col min="3" max="8" width="11" style="1" customWidth="1"/>
    <col min="9" max="9" width="11.140625" style="1" hidden="1" customWidth="1"/>
    <col min="10" max="10" width="11" style="1" hidden="1" customWidth="1"/>
    <col min="11" max="14" width="11.140625" style="1" hidden="1" customWidth="1"/>
    <col min="15" max="15" width="11.85546875" style="1" customWidth="1"/>
    <col min="16" max="16" width="11.28515625" style="1" customWidth="1"/>
    <col min="17" max="17" width="1" style="6" customWidth="1"/>
    <col min="18" max="18" width="1.85546875" style="6" bestFit="1" customWidth="1"/>
    <col min="19" max="19" width="5.28515625" style="1" customWidth="1"/>
    <col min="20" max="16384" width="11.42578125" style="1"/>
  </cols>
  <sheetData>
    <row r="1" spans="1:21" ht="10.5" customHeight="1"/>
    <row r="2" spans="1:21" ht="10.5" customHeight="1"/>
    <row r="3" spans="1:21" ht="10.5" customHeight="1"/>
    <row r="4" spans="1:21" ht="10.5" customHeight="1"/>
    <row r="5" spans="1:21" ht="10.5" customHeight="1"/>
    <row r="6" spans="1:21" ht="10.5" customHeight="1"/>
    <row r="7" spans="1:21" ht="49.5" customHeight="1"/>
    <row r="8" spans="1:21" ht="22.5" customHeight="1">
      <c r="A8" s="21"/>
      <c r="B8" s="274" t="s">
        <v>58</v>
      </c>
      <c r="C8" s="275"/>
      <c r="D8" s="275"/>
      <c r="E8" s="275"/>
      <c r="F8" s="275"/>
      <c r="G8" s="275"/>
      <c r="H8" s="275"/>
      <c r="I8" s="275"/>
      <c r="J8" s="275"/>
      <c r="K8" s="275"/>
      <c r="L8" s="275"/>
      <c r="M8" s="275"/>
      <c r="N8" s="275"/>
      <c r="O8" s="275"/>
      <c r="P8" s="276"/>
      <c r="Q8" s="23"/>
      <c r="S8" s="2"/>
    </row>
    <row r="9" spans="1:21" ht="11.25">
      <c r="A9" s="21"/>
      <c r="B9" s="122" t="s">
        <v>11</v>
      </c>
      <c r="C9" s="25" t="s">
        <v>40</v>
      </c>
      <c r="D9" s="25" t="s">
        <v>41</v>
      </c>
      <c r="E9" s="25" t="s">
        <v>42</v>
      </c>
      <c r="F9" s="25" t="s">
        <v>43</v>
      </c>
      <c r="G9" s="25" t="s">
        <v>44</v>
      </c>
      <c r="H9" s="25" t="s">
        <v>45</v>
      </c>
      <c r="I9" s="25" t="s">
        <v>46</v>
      </c>
      <c r="J9" s="25" t="s">
        <v>47</v>
      </c>
      <c r="K9" s="25" t="s">
        <v>48</v>
      </c>
      <c r="L9" s="25" t="s">
        <v>73</v>
      </c>
      <c r="M9" s="25" t="s">
        <v>74</v>
      </c>
      <c r="N9" s="25" t="s">
        <v>75</v>
      </c>
      <c r="O9" s="25" t="s">
        <v>32</v>
      </c>
      <c r="P9" s="123" t="s">
        <v>33</v>
      </c>
      <c r="Q9" s="23"/>
    </row>
    <row r="10" spans="1:21">
      <c r="A10" s="21"/>
      <c r="B10" s="95" t="s">
        <v>34</v>
      </c>
      <c r="C10" s="27">
        <v>1070134876</v>
      </c>
      <c r="D10" s="27">
        <v>957013037</v>
      </c>
      <c r="E10" s="27">
        <v>1034798126</v>
      </c>
      <c r="F10" s="27"/>
      <c r="G10" s="27"/>
      <c r="H10" s="27"/>
      <c r="I10" s="27"/>
      <c r="J10" s="27"/>
      <c r="K10" s="27"/>
      <c r="L10" s="27"/>
      <c r="M10" s="27"/>
      <c r="N10" s="27"/>
      <c r="O10" s="27">
        <f>SUM(C10:N10)</f>
        <v>3061946039</v>
      </c>
      <c r="P10" s="31">
        <v>4358662.4282710729</v>
      </c>
      <c r="Q10" s="23"/>
      <c r="T10" s="119"/>
      <c r="U10" s="105"/>
    </row>
    <row r="11" spans="1:21" s="3" customFormat="1">
      <c r="A11" s="21"/>
      <c r="B11" s="96" t="s">
        <v>3</v>
      </c>
      <c r="C11" s="26">
        <v>2508921695</v>
      </c>
      <c r="D11" s="26">
        <v>2323611958</v>
      </c>
      <c r="E11" s="26">
        <v>2297229263</v>
      </c>
      <c r="F11" s="26"/>
      <c r="G11" s="26"/>
      <c r="H11" s="26"/>
      <c r="I11" s="26"/>
      <c r="J11" s="26"/>
      <c r="K11" s="26"/>
      <c r="L11" s="26"/>
      <c r="M11" s="26"/>
      <c r="N11" s="26"/>
      <c r="O11" s="26">
        <f t="shared" ref="O11:O25" si="0">SUM(C11:N11)</f>
        <v>7129762916</v>
      </c>
      <c r="P11" s="32">
        <v>10143426.169124765</v>
      </c>
      <c r="Q11" s="22"/>
      <c r="R11" s="4"/>
      <c r="T11" s="119"/>
      <c r="U11" s="105"/>
    </row>
    <row r="12" spans="1:21" s="3" customFormat="1">
      <c r="A12" s="21"/>
      <c r="B12" s="95" t="s">
        <v>76</v>
      </c>
      <c r="C12" s="27">
        <v>815516616</v>
      </c>
      <c r="D12" s="27">
        <v>708344477</v>
      </c>
      <c r="E12" s="27">
        <v>856342113</v>
      </c>
      <c r="F12" s="27"/>
      <c r="G12" s="27"/>
      <c r="H12" s="27"/>
      <c r="I12" s="27"/>
      <c r="J12" s="27"/>
      <c r="K12" s="27"/>
      <c r="L12" s="27"/>
      <c r="M12" s="27"/>
      <c r="N12" s="27"/>
      <c r="O12" s="27">
        <f t="shared" si="0"/>
        <v>2380203206</v>
      </c>
      <c r="P12" s="31">
        <v>3391161.5456037084</v>
      </c>
      <c r="Q12" s="22"/>
      <c r="R12" s="4"/>
      <c r="T12" s="119"/>
      <c r="U12" s="105"/>
    </row>
    <row r="13" spans="1:21" s="3" customFormat="1">
      <c r="A13" s="21"/>
      <c r="B13" s="97" t="s">
        <v>35</v>
      </c>
      <c r="C13" s="28">
        <v>720058741</v>
      </c>
      <c r="D13" s="28">
        <v>739009660</v>
      </c>
      <c r="E13" s="28">
        <v>590781860</v>
      </c>
      <c r="F13" s="28"/>
      <c r="G13" s="28"/>
      <c r="H13" s="28"/>
      <c r="I13" s="28"/>
      <c r="J13" s="28"/>
      <c r="K13" s="28"/>
      <c r="L13" s="28"/>
      <c r="M13" s="28"/>
      <c r="N13" s="28"/>
      <c r="O13" s="28">
        <f t="shared" si="0"/>
        <v>2049850261</v>
      </c>
      <c r="P13" s="32">
        <v>2913146.6499381727</v>
      </c>
      <c r="Q13" s="22"/>
      <c r="R13" s="4"/>
      <c r="T13" s="119"/>
      <c r="U13" s="105"/>
    </row>
    <row r="14" spans="1:21" s="3" customFormat="1">
      <c r="A14" s="21"/>
      <c r="B14" s="95" t="s">
        <v>104</v>
      </c>
      <c r="C14" s="29">
        <v>3297887169</v>
      </c>
      <c r="D14" s="29">
        <v>2849170743</v>
      </c>
      <c r="E14" s="29">
        <v>3394796705</v>
      </c>
      <c r="F14" s="29"/>
      <c r="G14" s="29"/>
      <c r="H14" s="29"/>
      <c r="I14" s="29"/>
      <c r="J14" s="29"/>
      <c r="K14" s="29"/>
      <c r="L14" s="29"/>
      <c r="M14" s="29"/>
      <c r="N14" s="29"/>
      <c r="O14" s="29">
        <f t="shared" si="0"/>
        <v>9541854617</v>
      </c>
      <c r="P14" s="31">
        <v>13591870.929573491</v>
      </c>
      <c r="Q14" s="22"/>
      <c r="R14" s="4"/>
      <c r="T14" s="119"/>
      <c r="U14" s="105"/>
    </row>
    <row r="15" spans="1:21" s="3" customFormat="1">
      <c r="A15" s="21"/>
      <c r="B15" s="97" t="s">
        <v>16</v>
      </c>
      <c r="C15" s="30">
        <v>6781162601</v>
      </c>
      <c r="D15" s="30">
        <v>6060288698</v>
      </c>
      <c r="E15" s="30">
        <v>6529324028</v>
      </c>
      <c r="F15" s="30"/>
      <c r="G15" s="30"/>
      <c r="H15" s="30"/>
      <c r="I15" s="30"/>
      <c r="J15" s="30"/>
      <c r="K15" s="30"/>
      <c r="L15" s="30"/>
      <c r="M15" s="30"/>
      <c r="N15" s="30"/>
      <c r="O15" s="30">
        <f t="shared" si="0"/>
        <v>19370775327</v>
      </c>
      <c r="P15" s="32">
        <v>27573008.992718846</v>
      </c>
      <c r="Q15" s="22"/>
      <c r="R15" s="4"/>
      <c r="T15" s="119"/>
      <c r="U15" s="105"/>
    </row>
    <row r="16" spans="1:21" s="3" customFormat="1">
      <c r="A16" s="21"/>
      <c r="B16" s="95" t="s">
        <v>4</v>
      </c>
      <c r="C16" s="27">
        <v>521752353</v>
      </c>
      <c r="D16" s="27">
        <v>578757235</v>
      </c>
      <c r="E16" s="27">
        <v>588416504</v>
      </c>
      <c r="F16" s="27"/>
      <c r="G16" s="27"/>
      <c r="H16" s="27"/>
      <c r="I16" s="27"/>
      <c r="J16" s="27"/>
      <c r="K16" s="27"/>
      <c r="L16" s="27"/>
      <c r="M16" s="27"/>
      <c r="N16" s="27"/>
      <c r="O16" s="27">
        <f t="shared" si="0"/>
        <v>1688926092</v>
      </c>
      <c r="P16" s="31">
        <v>2407393.2389615267</v>
      </c>
      <c r="Q16" s="22"/>
      <c r="R16" s="4"/>
      <c r="T16" s="119"/>
      <c r="U16" s="105"/>
    </row>
    <row r="17" spans="1:21" s="3" customFormat="1">
      <c r="A17" s="21"/>
      <c r="B17" s="97" t="s">
        <v>5</v>
      </c>
      <c r="C17" s="30">
        <v>907913223</v>
      </c>
      <c r="D17" s="30">
        <v>830828934</v>
      </c>
      <c r="E17" s="30">
        <v>969064645</v>
      </c>
      <c r="F17" s="30"/>
      <c r="G17" s="30"/>
      <c r="H17" s="30"/>
      <c r="I17" s="30"/>
      <c r="J17" s="30"/>
      <c r="K17" s="30"/>
      <c r="L17" s="30"/>
      <c r="M17" s="30"/>
      <c r="N17" s="30"/>
      <c r="O17" s="30">
        <f t="shared" si="0"/>
        <v>2707806802</v>
      </c>
      <c r="P17" s="32">
        <v>3858372.0999761326</v>
      </c>
      <c r="Q17" s="22"/>
      <c r="R17" s="4"/>
      <c r="T17" s="119"/>
      <c r="U17" s="105"/>
    </row>
    <row r="18" spans="1:21" s="3" customFormat="1">
      <c r="A18" s="21"/>
      <c r="B18" s="95" t="s">
        <v>6</v>
      </c>
      <c r="C18" s="27">
        <v>3135938839</v>
      </c>
      <c r="D18" s="27">
        <v>2899090483</v>
      </c>
      <c r="E18" s="27">
        <v>3253207847</v>
      </c>
      <c r="F18" s="27"/>
      <c r="G18" s="27"/>
      <c r="H18" s="27"/>
      <c r="I18" s="27"/>
      <c r="J18" s="27"/>
      <c r="K18" s="27"/>
      <c r="L18" s="27"/>
      <c r="M18" s="27"/>
      <c r="N18" s="27"/>
      <c r="O18" s="27">
        <f t="shared" si="0"/>
        <v>9288237169</v>
      </c>
      <c r="P18" s="31">
        <v>13230862.732563209</v>
      </c>
      <c r="Q18" s="22"/>
      <c r="R18" s="4"/>
      <c r="T18" s="119"/>
      <c r="U18" s="105"/>
    </row>
    <row r="19" spans="1:21" s="3" customFormat="1">
      <c r="A19" s="21"/>
      <c r="B19" s="97" t="s">
        <v>39</v>
      </c>
      <c r="C19" s="30">
        <v>359646793</v>
      </c>
      <c r="D19" s="30">
        <v>357454536</v>
      </c>
      <c r="E19" s="30">
        <v>379416221</v>
      </c>
      <c r="F19" s="30"/>
      <c r="G19" s="30"/>
      <c r="H19" s="30"/>
      <c r="I19" s="30"/>
      <c r="J19" s="30"/>
      <c r="K19" s="30"/>
      <c r="L19" s="30"/>
      <c r="M19" s="30"/>
      <c r="N19" s="30"/>
      <c r="O19" s="30">
        <f t="shared" si="0"/>
        <v>1096517550</v>
      </c>
      <c r="P19" s="32">
        <v>1562120.5734766405</v>
      </c>
      <c r="Q19" s="22"/>
      <c r="R19" s="4"/>
      <c r="T19" s="119"/>
      <c r="U19" s="105"/>
    </row>
    <row r="20" spans="1:21" s="3" customFormat="1">
      <c r="A20" s="21"/>
      <c r="B20" s="95" t="s">
        <v>13</v>
      </c>
      <c r="C20" s="27">
        <v>1803130867</v>
      </c>
      <c r="D20" s="27">
        <v>1777448490</v>
      </c>
      <c r="E20" s="27">
        <v>1731781769</v>
      </c>
      <c r="F20" s="27"/>
      <c r="G20" s="27"/>
      <c r="H20" s="27"/>
      <c r="I20" s="27"/>
      <c r="J20" s="27"/>
      <c r="K20" s="27"/>
      <c r="L20" s="27"/>
      <c r="M20" s="27"/>
      <c r="N20" s="27"/>
      <c r="O20" s="27">
        <f t="shared" si="0"/>
        <v>5312361126</v>
      </c>
      <c r="P20" s="31">
        <v>7561082.2885628697</v>
      </c>
      <c r="Q20" s="22"/>
      <c r="R20" s="4"/>
      <c r="T20" s="119"/>
      <c r="U20" s="105"/>
    </row>
    <row r="21" spans="1:21" s="3" customFormat="1">
      <c r="A21" s="21"/>
      <c r="B21" s="97" t="s">
        <v>14</v>
      </c>
      <c r="C21" s="30">
        <v>1012596423</v>
      </c>
      <c r="D21" s="30">
        <v>1173386136</v>
      </c>
      <c r="E21" s="30">
        <v>1063022285</v>
      </c>
      <c r="F21" s="30"/>
      <c r="G21" s="30"/>
      <c r="H21" s="30"/>
      <c r="I21" s="30"/>
      <c r="J21" s="30"/>
      <c r="K21" s="30"/>
      <c r="L21" s="30"/>
      <c r="M21" s="30"/>
      <c r="N21" s="30"/>
      <c r="O21" s="30">
        <f t="shared" si="0"/>
        <v>3249004844</v>
      </c>
      <c r="P21" s="32">
        <v>4627655.2003808599</v>
      </c>
      <c r="Q21" s="22"/>
      <c r="R21" s="4"/>
      <c r="T21" s="119"/>
      <c r="U21" s="105"/>
    </row>
    <row r="22" spans="1:21" s="3" customFormat="1">
      <c r="A22" s="21"/>
      <c r="B22" s="95" t="s">
        <v>38</v>
      </c>
      <c r="C22" s="27">
        <v>641767274</v>
      </c>
      <c r="D22" s="27">
        <v>671184178</v>
      </c>
      <c r="E22" s="27">
        <v>628010154</v>
      </c>
      <c r="F22" s="27"/>
      <c r="G22" s="27"/>
      <c r="H22" s="27"/>
      <c r="I22" s="27"/>
      <c r="J22" s="27"/>
      <c r="K22" s="27"/>
      <c r="L22" s="27"/>
      <c r="M22" s="27"/>
      <c r="N22" s="27"/>
      <c r="O22" s="27">
        <f t="shared" si="0"/>
        <v>1940961606</v>
      </c>
      <c r="P22" s="31">
        <v>2762952.3102016114</v>
      </c>
      <c r="Q22" s="22"/>
      <c r="R22" s="4"/>
      <c r="T22" s="119"/>
      <c r="U22" s="105"/>
    </row>
    <row r="23" spans="1:21" s="3" customFormat="1">
      <c r="A23" s="21"/>
      <c r="B23" s="97" t="s">
        <v>120</v>
      </c>
      <c r="C23" s="30">
        <v>331876605</v>
      </c>
      <c r="D23" s="30">
        <v>357704712</v>
      </c>
      <c r="E23" s="30">
        <v>289658094</v>
      </c>
      <c r="F23" s="30"/>
      <c r="G23" s="30"/>
      <c r="H23" s="30"/>
      <c r="I23" s="30"/>
      <c r="J23" s="30"/>
      <c r="K23" s="30"/>
      <c r="L23" s="30"/>
      <c r="M23" s="30"/>
      <c r="N23" s="30"/>
      <c r="O23" s="30">
        <f t="shared" si="0"/>
        <v>979239411</v>
      </c>
      <c r="P23" s="32">
        <v>1392413.2778495776</v>
      </c>
      <c r="Q23" s="22"/>
      <c r="R23" s="4"/>
      <c r="T23" s="119"/>
      <c r="U23" s="105"/>
    </row>
    <row r="24" spans="1:21" s="3" customFormat="1">
      <c r="A24" s="21"/>
      <c r="B24" s="95" t="s">
        <v>118</v>
      </c>
      <c r="C24" s="27">
        <v>388079751</v>
      </c>
      <c r="D24" s="27">
        <v>376598655</v>
      </c>
      <c r="E24" s="27">
        <v>413218855</v>
      </c>
      <c r="F24" s="27"/>
      <c r="G24" s="27"/>
      <c r="H24" s="27"/>
      <c r="I24" s="27"/>
      <c r="J24" s="27"/>
      <c r="K24" s="27"/>
      <c r="L24" s="27"/>
      <c r="M24" s="27"/>
      <c r="N24" s="27"/>
      <c r="O24" s="27">
        <f t="shared" si="0"/>
        <v>1177897261</v>
      </c>
      <c r="P24" s="31">
        <v>1678253.2641978865</v>
      </c>
      <c r="Q24" s="22"/>
      <c r="R24" s="4"/>
      <c r="T24" s="119"/>
      <c r="U24" s="105"/>
    </row>
    <row r="25" spans="1:21" s="3" customFormat="1">
      <c r="A25" s="21"/>
      <c r="B25" s="97" t="s">
        <v>15</v>
      </c>
      <c r="C25" s="30">
        <v>1488270244</v>
      </c>
      <c r="D25" s="30">
        <v>1271533765</v>
      </c>
      <c r="E25" s="30">
        <v>1461683433</v>
      </c>
      <c r="F25" s="30"/>
      <c r="G25" s="30"/>
      <c r="H25" s="30"/>
      <c r="I25" s="30"/>
      <c r="J25" s="30"/>
      <c r="K25" s="30"/>
      <c r="L25" s="30"/>
      <c r="M25" s="30"/>
      <c r="N25" s="30"/>
      <c r="O25" s="30">
        <f t="shared" si="0"/>
        <v>4221487442</v>
      </c>
      <c r="P25" s="32">
        <v>6010415.3919562437</v>
      </c>
      <c r="Q25" s="22"/>
      <c r="R25" s="4"/>
      <c r="T25" s="119"/>
      <c r="U25" s="105"/>
    </row>
    <row r="26" spans="1:21" s="3" customFormat="1">
      <c r="A26" s="21"/>
      <c r="B26" s="88" t="s">
        <v>7</v>
      </c>
      <c r="C26" s="88">
        <f t="shared" ref="C26:N26" si="1">SUM(C10:C25)</f>
        <v>25784654070</v>
      </c>
      <c r="D26" s="88">
        <f t="shared" si="1"/>
        <v>23931425697</v>
      </c>
      <c r="E26" s="88">
        <f t="shared" si="1"/>
        <v>25480751902</v>
      </c>
      <c r="F26" s="88">
        <f t="shared" si="1"/>
        <v>0</v>
      </c>
      <c r="G26" s="88">
        <f t="shared" si="1"/>
        <v>0</v>
      </c>
      <c r="H26" s="88">
        <f t="shared" si="1"/>
        <v>0</v>
      </c>
      <c r="I26" s="88">
        <f t="shared" si="1"/>
        <v>0</v>
      </c>
      <c r="J26" s="88">
        <f t="shared" si="1"/>
        <v>0</v>
      </c>
      <c r="K26" s="88">
        <f t="shared" si="1"/>
        <v>0</v>
      </c>
      <c r="L26" s="88">
        <f t="shared" si="1"/>
        <v>0</v>
      </c>
      <c r="M26" s="88">
        <f t="shared" si="1"/>
        <v>0</v>
      </c>
      <c r="N26" s="88">
        <f t="shared" si="1"/>
        <v>0</v>
      </c>
      <c r="O26" s="88">
        <f t="shared" ref="O26" si="2">SUM(C26:N26)</f>
        <v>75196831669</v>
      </c>
      <c r="P26" s="88">
        <f>SUM(P10:P25)</f>
        <v>107062797.09335662</v>
      </c>
      <c r="Q26" s="22"/>
      <c r="R26" s="4"/>
      <c r="T26" s="119"/>
      <c r="U26" s="105"/>
    </row>
    <row r="27" spans="1:21" s="3" customFormat="1" ht="18" customHeight="1">
      <c r="A27" s="21"/>
      <c r="B27" s="88" t="s">
        <v>8</v>
      </c>
      <c r="C27" s="88">
        <f t="shared" ref="C27:N27" si="3">C26/C28</f>
        <v>35715290.629544981</v>
      </c>
      <c r="D27" s="88">
        <f t="shared" si="3"/>
        <v>33989410.070824809</v>
      </c>
      <c r="E27" s="88">
        <f t="shared" si="3"/>
        <v>37358096.392986834</v>
      </c>
      <c r="F27" s="88">
        <f t="shared" si="3"/>
        <v>0</v>
      </c>
      <c r="G27" s="88">
        <f t="shared" si="3"/>
        <v>0</v>
      </c>
      <c r="H27" s="88">
        <f t="shared" si="3"/>
        <v>0</v>
      </c>
      <c r="I27" s="88">
        <f t="shared" si="3"/>
        <v>0</v>
      </c>
      <c r="J27" s="88">
        <f t="shared" si="3"/>
        <v>0</v>
      </c>
      <c r="K27" s="88">
        <f t="shared" si="3"/>
        <v>0</v>
      </c>
      <c r="L27" s="88">
        <f t="shared" si="3"/>
        <v>0</v>
      </c>
      <c r="M27" s="88">
        <f t="shared" si="3"/>
        <v>0</v>
      </c>
      <c r="N27" s="88">
        <f t="shared" si="3"/>
        <v>0</v>
      </c>
      <c r="O27" s="88">
        <f>SUM(C27:N27)</f>
        <v>107062797.09335662</v>
      </c>
      <c r="P27" s="88"/>
      <c r="Q27" s="22"/>
      <c r="R27" s="4"/>
      <c r="U27" s="105"/>
    </row>
    <row r="28" spans="1:21" ht="18" customHeight="1">
      <c r="A28" s="21"/>
      <c r="B28" s="88" t="s">
        <v>30</v>
      </c>
      <c r="C28" s="106">
        <v>721.95</v>
      </c>
      <c r="D28" s="106">
        <v>704.08476190476188</v>
      </c>
      <c r="E28" s="106">
        <v>682.06772727272732</v>
      </c>
      <c r="F28" s="89">
        <v>1</v>
      </c>
      <c r="G28" s="89">
        <v>1</v>
      </c>
      <c r="H28" s="89">
        <v>1</v>
      </c>
      <c r="I28" s="89">
        <v>1</v>
      </c>
      <c r="J28" s="89">
        <v>1</v>
      </c>
      <c r="K28" s="89">
        <v>1</v>
      </c>
      <c r="L28" s="89">
        <v>1</v>
      </c>
      <c r="M28" s="89">
        <v>1</v>
      </c>
      <c r="N28" s="89">
        <v>1</v>
      </c>
      <c r="O28" s="89"/>
      <c r="P28" s="89"/>
      <c r="Q28" s="23"/>
    </row>
    <row r="29" spans="1:21" ht="16.5" customHeight="1">
      <c r="A29" s="21"/>
      <c r="Q29" s="24"/>
    </row>
    <row r="30" spans="1:21" ht="22.5" customHeight="1">
      <c r="O30" s="197"/>
    </row>
    <row r="31" spans="1:21" ht="15" customHeight="1">
      <c r="O31" s="198"/>
    </row>
    <row r="32" spans="1:21" ht="15" customHeight="1"/>
    <row r="33" ht="15" customHeight="1"/>
  </sheetData>
  <mergeCells count="1">
    <mergeCell ref="B8:P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showGridLines="0" topLeftCell="A22" zoomScale="130" zoomScaleNormal="130" zoomScalePageLayoutView="90" workbookViewId="0">
      <selection activeCell="T43" sqref="T43"/>
    </sheetView>
  </sheetViews>
  <sheetFormatPr baseColWidth="10" defaultRowHeight="15"/>
  <cols>
    <col min="1" max="1" width="4.140625" style="35" customWidth="1"/>
    <col min="2" max="2" width="19.42578125" bestFit="1" customWidth="1"/>
    <col min="3" max="8" width="10.28515625" customWidth="1"/>
    <col min="9" max="9" width="10.28515625" hidden="1" customWidth="1"/>
    <col min="10" max="14" width="10.42578125" hidden="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277" t="s">
        <v>56</v>
      </c>
      <c r="C8" s="278"/>
      <c r="D8" s="278"/>
      <c r="E8" s="278"/>
      <c r="F8" s="278"/>
      <c r="G8" s="278"/>
      <c r="H8" s="278"/>
      <c r="I8" s="278"/>
      <c r="J8" s="278"/>
      <c r="K8" s="278"/>
      <c r="L8" s="278"/>
      <c r="M8" s="278"/>
      <c r="N8" s="278"/>
      <c r="O8" s="278"/>
      <c r="P8" s="279"/>
      <c r="Q8" s="40"/>
      <c r="R8" s="7"/>
    </row>
    <row r="9" spans="1:19" s="1" customFormat="1" ht="11.25" customHeight="1">
      <c r="A9" s="6"/>
      <c r="B9" s="42" t="s">
        <v>11</v>
      </c>
      <c r="C9" s="43" t="s">
        <v>40</v>
      </c>
      <c r="D9" s="43" t="s">
        <v>41</v>
      </c>
      <c r="E9" s="43" t="s">
        <v>42</v>
      </c>
      <c r="F9" s="43" t="s">
        <v>43</v>
      </c>
      <c r="G9" s="43" t="s">
        <v>44</v>
      </c>
      <c r="H9" s="43" t="s">
        <v>45</v>
      </c>
      <c r="I9" s="43" t="s">
        <v>46</v>
      </c>
      <c r="J9" s="43" t="s">
        <v>47</v>
      </c>
      <c r="K9" s="43" t="s">
        <v>48</v>
      </c>
      <c r="L9" s="43" t="s">
        <v>73</v>
      </c>
      <c r="M9" s="43" t="s">
        <v>0</v>
      </c>
      <c r="N9" s="43" t="s">
        <v>1</v>
      </c>
      <c r="O9" s="43" t="s">
        <v>32</v>
      </c>
      <c r="P9" s="44" t="s">
        <v>33</v>
      </c>
      <c r="Q9" s="23"/>
      <c r="R9" s="6"/>
    </row>
    <row r="10" spans="1:19" s="1" customFormat="1" ht="9">
      <c r="A10" s="6"/>
      <c r="B10" s="98" t="s">
        <v>34</v>
      </c>
      <c r="C10" s="39">
        <v>173739545</v>
      </c>
      <c r="D10" s="39">
        <v>155373881</v>
      </c>
      <c r="E10" s="39">
        <v>168002519</v>
      </c>
      <c r="F10" s="39"/>
      <c r="G10" s="39"/>
      <c r="H10" s="39"/>
      <c r="I10" s="39"/>
      <c r="J10" s="39"/>
      <c r="K10" s="39"/>
      <c r="L10" s="39"/>
      <c r="M10" s="39"/>
      <c r="N10" s="39"/>
      <c r="O10" s="39">
        <f>SUM(C10:N10)</f>
        <v>497115945</v>
      </c>
      <c r="P10" s="39">
        <v>707641.66</v>
      </c>
      <c r="Q10" s="23"/>
      <c r="R10" s="6"/>
    </row>
    <row r="11" spans="1:19" s="3" customFormat="1" ht="9">
      <c r="A11" s="6"/>
      <c r="B11" s="99" t="s">
        <v>3</v>
      </c>
      <c r="C11" s="41">
        <v>409860821</v>
      </c>
      <c r="D11" s="41">
        <v>379588374</v>
      </c>
      <c r="E11" s="41">
        <v>375278461</v>
      </c>
      <c r="F11" s="41"/>
      <c r="G11" s="41"/>
      <c r="H11" s="41"/>
      <c r="I11" s="41"/>
      <c r="J11" s="41"/>
      <c r="K11" s="41"/>
      <c r="L11" s="41"/>
      <c r="M11" s="41"/>
      <c r="N11" s="41"/>
      <c r="O11" s="41">
        <f t="shared" ref="O11:O25" si="0">SUM(C11:N11)</f>
        <v>1164727656</v>
      </c>
      <c r="P11" s="41">
        <v>1657043.73</v>
      </c>
      <c r="Q11" s="22"/>
      <c r="R11" s="6"/>
      <c r="S11" s="1"/>
    </row>
    <row r="12" spans="1:19" s="3" customFormat="1" ht="9">
      <c r="A12" s="6"/>
      <c r="B12" s="95" t="s">
        <v>76</v>
      </c>
      <c r="C12" s="39">
        <v>129934412</v>
      </c>
      <c r="D12" s="39">
        <v>112858918</v>
      </c>
      <c r="E12" s="39">
        <v>136439046</v>
      </c>
      <c r="F12" s="39"/>
      <c r="G12" s="39"/>
      <c r="H12" s="39"/>
      <c r="I12" s="39"/>
      <c r="J12" s="39"/>
      <c r="K12" s="39"/>
      <c r="L12" s="39"/>
      <c r="M12" s="39"/>
      <c r="N12" s="39"/>
      <c r="O12" s="39">
        <f t="shared" si="0"/>
        <v>379232376</v>
      </c>
      <c r="P12" s="39">
        <v>540306.06999999995</v>
      </c>
      <c r="Q12" s="22"/>
      <c r="R12" s="6"/>
      <c r="S12" s="1"/>
    </row>
    <row r="13" spans="1:19" s="3" customFormat="1" ht="9">
      <c r="A13" s="6"/>
      <c r="B13" s="99" t="s">
        <v>35</v>
      </c>
      <c r="C13" s="41">
        <v>121018276</v>
      </c>
      <c r="D13" s="41">
        <v>124203304</v>
      </c>
      <c r="E13" s="41">
        <v>99291069</v>
      </c>
      <c r="F13" s="41"/>
      <c r="G13" s="41"/>
      <c r="H13" s="41"/>
      <c r="I13" s="41"/>
      <c r="J13" s="41"/>
      <c r="K13" s="41"/>
      <c r="L13" s="41"/>
      <c r="M13" s="41"/>
      <c r="N13" s="41"/>
      <c r="O13" s="41">
        <f t="shared" si="0"/>
        <v>344512649</v>
      </c>
      <c r="P13" s="41">
        <v>489604.48</v>
      </c>
      <c r="Q13" s="22"/>
      <c r="R13" s="6"/>
      <c r="S13" s="1"/>
    </row>
    <row r="14" spans="1:19" s="3" customFormat="1" ht="9">
      <c r="A14" s="6"/>
      <c r="B14" s="102" t="s">
        <v>104</v>
      </c>
      <c r="C14" s="39">
        <v>554266751</v>
      </c>
      <c r="D14" s="39">
        <v>478852226</v>
      </c>
      <c r="E14" s="39">
        <v>570554068</v>
      </c>
      <c r="F14" s="39"/>
      <c r="G14" s="39"/>
      <c r="H14" s="39"/>
      <c r="I14" s="39"/>
      <c r="J14" s="39"/>
      <c r="K14" s="39"/>
      <c r="L14" s="39"/>
      <c r="M14" s="39"/>
      <c r="N14" s="39"/>
      <c r="O14" s="39">
        <f t="shared" si="0"/>
        <v>1603673045</v>
      </c>
      <c r="P14" s="39">
        <v>2284348.06</v>
      </c>
      <c r="Q14" s="22"/>
      <c r="R14" s="6"/>
      <c r="S14" s="1"/>
    </row>
    <row r="15" spans="1:19" s="3" customFormat="1" ht="9">
      <c r="A15" s="6"/>
      <c r="B15" s="99" t="s">
        <v>16</v>
      </c>
      <c r="C15" s="41">
        <v>1127496498</v>
      </c>
      <c r="D15" s="41">
        <v>1007637581</v>
      </c>
      <c r="E15" s="41">
        <v>1085623573</v>
      </c>
      <c r="F15" s="41"/>
      <c r="G15" s="41"/>
      <c r="H15" s="41"/>
      <c r="I15" s="41"/>
      <c r="J15" s="41"/>
      <c r="K15" s="41"/>
      <c r="L15" s="41"/>
      <c r="M15" s="41"/>
      <c r="N15" s="41"/>
      <c r="O15" s="41">
        <f t="shared" si="0"/>
        <v>3220757652</v>
      </c>
      <c r="P15" s="41">
        <v>4584534.08</v>
      </c>
      <c r="Q15" s="22"/>
      <c r="R15" s="6"/>
      <c r="S15" s="1"/>
    </row>
    <row r="16" spans="1:19" s="3" customFormat="1" ht="9">
      <c r="A16" s="6"/>
      <c r="B16" s="98" t="s">
        <v>4</v>
      </c>
      <c r="C16" s="39">
        <v>86724887</v>
      </c>
      <c r="D16" s="39">
        <v>96200152</v>
      </c>
      <c r="E16" s="39">
        <v>97805701</v>
      </c>
      <c r="F16" s="39"/>
      <c r="G16" s="39"/>
      <c r="H16" s="39"/>
      <c r="I16" s="39"/>
      <c r="J16" s="39"/>
      <c r="K16" s="39"/>
      <c r="L16" s="39"/>
      <c r="M16" s="39"/>
      <c r="N16" s="39"/>
      <c r="O16" s="39">
        <f t="shared" si="0"/>
        <v>280730740</v>
      </c>
      <c r="P16" s="39">
        <v>400153.26</v>
      </c>
      <c r="Q16" s="22"/>
      <c r="R16" s="6"/>
      <c r="S16" s="1"/>
    </row>
    <row r="17" spans="1:19" s="3" customFormat="1" ht="9">
      <c r="A17" s="6"/>
      <c r="B17" s="99" t="s">
        <v>5</v>
      </c>
      <c r="C17" s="41">
        <v>148623106</v>
      </c>
      <c r="D17" s="41">
        <v>136004602</v>
      </c>
      <c r="E17" s="41">
        <v>158633439</v>
      </c>
      <c r="F17" s="41"/>
      <c r="G17" s="41"/>
      <c r="H17" s="41"/>
      <c r="I17" s="41"/>
      <c r="J17" s="41"/>
      <c r="K17" s="41"/>
      <c r="L17" s="41"/>
      <c r="M17" s="41"/>
      <c r="N17" s="41"/>
      <c r="O17" s="41">
        <f t="shared" si="0"/>
        <v>443261147</v>
      </c>
      <c r="P17" s="41">
        <v>631605.78</v>
      </c>
      <c r="Q17" s="22"/>
      <c r="R17" s="6"/>
      <c r="S17" s="1"/>
    </row>
    <row r="18" spans="1:19" s="3" customFormat="1" ht="9">
      <c r="A18" s="6"/>
      <c r="B18" s="98" t="s">
        <v>6</v>
      </c>
      <c r="C18" s="39">
        <v>512291185</v>
      </c>
      <c r="D18" s="39">
        <v>473599319</v>
      </c>
      <c r="E18" s="39">
        <v>531448408</v>
      </c>
      <c r="F18" s="39"/>
      <c r="G18" s="39"/>
      <c r="H18" s="39"/>
      <c r="I18" s="39"/>
      <c r="J18" s="39"/>
      <c r="K18" s="39"/>
      <c r="L18" s="39"/>
      <c r="M18" s="39"/>
      <c r="N18" s="39"/>
      <c r="O18" s="39">
        <f t="shared" si="0"/>
        <v>1517338912</v>
      </c>
      <c r="P18" s="39">
        <v>2161411.5299999998</v>
      </c>
      <c r="Q18" s="22"/>
      <c r="R18" s="6"/>
      <c r="S18" s="1"/>
    </row>
    <row r="19" spans="1:19" s="3" customFormat="1" ht="9">
      <c r="A19" s="6"/>
      <c r="B19" s="99" t="s">
        <v>12</v>
      </c>
      <c r="C19" s="41">
        <v>60444839</v>
      </c>
      <c r="D19" s="41">
        <v>60076393</v>
      </c>
      <c r="E19" s="41">
        <v>63767432</v>
      </c>
      <c r="F19" s="41"/>
      <c r="G19" s="41"/>
      <c r="H19" s="41"/>
      <c r="I19" s="41"/>
      <c r="J19" s="41"/>
      <c r="K19" s="41"/>
      <c r="L19" s="41"/>
      <c r="M19" s="41"/>
      <c r="N19" s="41"/>
      <c r="O19" s="41">
        <f t="shared" si="0"/>
        <v>184288664</v>
      </c>
      <c r="P19" s="41">
        <v>262541.27</v>
      </c>
      <c r="Q19" s="22"/>
      <c r="R19" s="6"/>
      <c r="S19" s="1"/>
    </row>
    <row r="20" spans="1:19" s="3" customFormat="1" ht="9">
      <c r="A20" s="6"/>
      <c r="B20" s="98" t="s">
        <v>13</v>
      </c>
      <c r="C20" s="39">
        <v>295471024</v>
      </c>
      <c r="D20" s="39">
        <v>291262568</v>
      </c>
      <c r="E20" s="39">
        <v>283779365</v>
      </c>
      <c r="F20" s="39"/>
      <c r="G20" s="39"/>
      <c r="H20" s="39"/>
      <c r="I20" s="39"/>
      <c r="J20" s="39"/>
      <c r="K20" s="39"/>
      <c r="L20" s="39"/>
      <c r="M20" s="39"/>
      <c r="N20" s="39"/>
      <c r="O20" s="39">
        <f t="shared" si="0"/>
        <v>870512957</v>
      </c>
      <c r="P20" s="39">
        <v>1239000.8799999999</v>
      </c>
      <c r="Q20" s="22"/>
      <c r="R20" s="6"/>
      <c r="S20" s="1"/>
    </row>
    <row r="21" spans="1:19" s="3" customFormat="1" ht="9">
      <c r="A21" s="6"/>
      <c r="B21" s="99" t="s">
        <v>14</v>
      </c>
      <c r="C21" s="41">
        <v>170184273</v>
      </c>
      <c r="D21" s="41">
        <v>197207754</v>
      </c>
      <c r="E21" s="41">
        <v>178659208</v>
      </c>
      <c r="F21" s="41"/>
      <c r="G21" s="41"/>
      <c r="H21" s="41"/>
      <c r="I21" s="41"/>
      <c r="J21" s="41"/>
      <c r="K21" s="41"/>
      <c r="L21" s="41"/>
      <c r="M21" s="41"/>
      <c r="N21" s="41"/>
      <c r="O21" s="41">
        <f t="shared" si="0"/>
        <v>546051235</v>
      </c>
      <c r="P21" s="41">
        <v>777757.18</v>
      </c>
      <c r="Q21" s="22"/>
      <c r="R21" s="6"/>
      <c r="S21" s="1"/>
    </row>
    <row r="22" spans="1:19" s="3" customFormat="1" ht="9">
      <c r="A22" s="6"/>
      <c r="B22" s="98" t="s">
        <v>38</v>
      </c>
      <c r="C22" s="39">
        <v>106565725</v>
      </c>
      <c r="D22" s="39">
        <v>111450415</v>
      </c>
      <c r="E22" s="39">
        <v>104281350</v>
      </c>
      <c r="F22" s="39"/>
      <c r="G22" s="39"/>
      <c r="H22" s="39"/>
      <c r="I22" s="39"/>
      <c r="J22" s="39"/>
      <c r="K22" s="39"/>
      <c r="L22" s="39"/>
      <c r="M22" s="39"/>
      <c r="N22" s="39"/>
      <c r="O22" s="39">
        <f t="shared" si="0"/>
        <v>322297490</v>
      </c>
      <c r="P22" s="39">
        <v>458789.39</v>
      </c>
      <c r="Q22" s="22"/>
      <c r="R22" s="6"/>
      <c r="S22" s="1"/>
    </row>
    <row r="23" spans="1:19" s="3" customFormat="1" ht="9">
      <c r="A23" s="6"/>
      <c r="B23" s="99" t="s">
        <v>120</v>
      </c>
      <c r="C23" s="41">
        <v>55777581</v>
      </c>
      <c r="D23" s="41">
        <v>60118439</v>
      </c>
      <c r="E23" s="41">
        <v>48682033</v>
      </c>
      <c r="F23" s="41"/>
      <c r="G23" s="41"/>
      <c r="H23" s="41"/>
      <c r="I23" s="41"/>
      <c r="J23" s="41"/>
      <c r="K23" s="41"/>
      <c r="L23" s="41"/>
      <c r="M23" s="41"/>
      <c r="N23" s="41"/>
      <c r="O23" s="41">
        <f t="shared" si="0"/>
        <v>164578053</v>
      </c>
      <c r="P23" s="41">
        <v>234019.04</v>
      </c>
      <c r="Q23" s="22"/>
      <c r="R23" s="6"/>
      <c r="S23" s="1"/>
    </row>
    <row r="24" spans="1:19" s="3" customFormat="1" ht="9">
      <c r="A24" s="6"/>
      <c r="B24" s="98" t="s">
        <v>118</v>
      </c>
      <c r="C24" s="39">
        <v>65223488</v>
      </c>
      <c r="D24" s="39">
        <v>63293892</v>
      </c>
      <c r="E24" s="39">
        <v>69448547</v>
      </c>
      <c r="F24" s="39"/>
      <c r="G24" s="39"/>
      <c r="H24" s="39"/>
      <c r="I24" s="39"/>
      <c r="J24" s="39"/>
      <c r="K24" s="39"/>
      <c r="L24" s="39"/>
      <c r="M24" s="39"/>
      <c r="N24" s="39"/>
      <c r="O24" s="39">
        <f t="shared" si="0"/>
        <v>197965927</v>
      </c>
      <c r="P24" s="39">
        <v>282059.37</v>
      </c>
      <c r="Q24" s="22"/>
      <c r="R24" s="6"/>
      <c r="S24" s="1"/>
    </row>
    <row r="25" spans="1:19" s="3" customFormat="1" ht="9">
      <c r="A25" s="6"/>
      <c r="B25" s="99" t="s">
        <v>15</v>
      </c>
      <c r="C25" s="41">
        <v>243626087</v>
      </c>
      <c r="D25" s="41">
        <v>208146872</v>
      </c>
      <c r="E25" s="41">
        <v>239273893</v>
      </c>
      <c r="F25" s="41"/>
      <c r="G25" s="41"/>
      <c r="H25" s="41"/>
      <c r="I25" s="41"/>
      <c r="J25" s="41"/>
      <c r="K25" s="41"/>
      <c r="L25" s="41"/>
      <c r="M25" s="41"/>
      <c r="N25" s="41"/>
      <c r="O25" s="41">
        <f t="shared" si="0"/>
        <v>691046852</v>
      </c>
      <c r="P25" s="41">
        <v>983889.85</v>
      </c>
      <c r="Q25" s="22"/>
      <c r="R25" s="6"/>
      <c r="S25" s="1"/>
    </row>
    <row r="26" spans="1:19" s="3" customFormat="1" ht="9">
      <c r="A26" s="6"/>
      <c r="B26" s="90" t="s">
        <v>2</v>
      </c>
      <c r="C26" s="90">
        <f t="shared" ref="C26:O26" si="1">SUM(C10:C25)</f>
        <v>4261248498</v>
      </c>
      <c r="D26" s="90">
        <f t="shared" si="1"/>
        <v>3955874690</v>
      </c>
      <c r="E26" s="90">
        <f t="shared" si="1"/>
        <v>4210968112</v>
      </c>
      <c r="F26" s="90">
        <f t="shared" si="1"/>
        <v>0</v>
      </c>
      <c r="G26" s="90">
        <f t="shared" si="1"/>
        <v>0</v>
      </c>
      <c r="H26" s="90">
        <f t="shared" si="1"/>
        <v>0</v>
      </c>
      <c r="I26" s="90">
        <f t="shared" si="1"/>
        <v>0</v>
      </c>
      <c r="J26" s="90">
        <f t="shared" si="1"/>
        <v>0</v>
      </c>
      <c r="K26" s="90">
        <f t="shared" si="1"/>
        <v>0</v>
      </c>
      <c r="L26" s="90">
        <f t="shared" si="1"/>
        <v>0</v>
      </c>
      <c r="M26" s="90">
        <f t="shared" si="1"/>
        <v>0</v>
      </c>
      <c r="N26" s="90">
        <f t="shared" si="1"/>
        <v>0</v>
      </c>
      <c r="O26" s="90">
        <f t="shared" si="1"/>
        <v>12428091300</v>
      </c>
      <c r="P26" s="90">
        <f>SUM(P10:P25)</f>
        <v>17694705.629999995</v>
      </c>
      <c r="Q26" s="22"/>
      <c r="R26" s="6"/>
      <c r="S26" s="1"/>
    </row>
    <row r="27" spans="1:19" s="3" customFormat="1" ht="18" customHeight="1">
      <c r="A27" s="6"/>
      <c r="B27" s="90" t="s">
        <v>8</v>
      </c>
      <c r="C27" s="90">
        <f t="shared" ref="C27:N27" si="2">C26/C28</f>
        <v>5902414.9844172029</v>
      </c>
      <c r="D27" s="90">
        <f t="shared" si="2"/>
        <v>5618463.7191950651</v>
      </c>
      <c r="E27" s="90">
        <f t="shared" si="2"/>
        <v>6173826.9436053066</v>
      </c>
      <c r="F27" s="90">
        <f t="shared" si="2"/>
        <v>0</v>
      </c>
      <c r="G27" s="90">
        <f t="shared" si="2"/>
        <v>0</v>
      </c>
      <c r="H27" s="90">
        <f t="shared" si="2"/>
        <v>0</v>
      </c>
      <c r="I27" s="90">
        <f t="shared" si="2"/>
        <v>0</v>
      </c>
      <c r="J27" s="90">
        <f t="shared" si="2"/>
        <v>0</v>
      </c>
      <c r="K27" s="90">
        <f t="shared" si="2"/>
        <v>0</v>
      </c>
      <c r="L27" s="90">
        <f t="shared" si="2"/>
        <v>0</v>
      </c>
      <c r="M27" s="90">
        <f t="shared" si="2"/>
        <v>0</v>
      </c>
      <c r="N27" s="90">
        <f t="shared" si="2"/>
        <v>0</v>
      </c>
      <c r="O27" s="90">
        <f>SUM(C27:N27)</f>
        <v>17694705.647217575</v>
      </c>
      <c r="P27" s="90"/>
      <c r="Q27" s="22"/>
      <c r="R27" s="6"/>
      <c r="S27" s="1"/>
    </row>
    <row r="28" spans="1:19" s="1" customFormat="1" ht="18" customHeight="1">
      <c r="A28" s="6"/>
      <c r="B28" s="90" t="s">
        <v>30</v>
      </c>
      <c r="C28" s="106">
        <f>'Ingresos Brutos del Juego'!C28</f>
        <v>721.95</v>
      </c>
      <c r="D28" s="106">
        <f>'Ingresos Brutos del Juego'!D28</f>
        <v>704.08476190476188</v>
      </c>
      <c r="E28" s="106">
        <f>'Ingresos Brutos del Juego'!E28</f>
        <v>682.06772727272732</v>
      </c>
      <c r="F28" s="106">
        <f>'Ingresos Brutos del Juego'!F28</f>
        <v>1</v>
      </c>
      <c r="G28" s="106">
        <f>'Ingresos Brutos del Juego'!G28</f>
        <v>1</v>
      </c>
      <c r="H28" s="106">
        <f>'Ingresos Brutos del Juego'!H28</f>
        <v>1</v>
      </c>
      <c r="I28" s="106">
        <f>'Ingresos Brutos del Juego'!I28</f>
        <v>1</v>
      </c>
      <c r="J28" s="106">
        <f>'Ingresos Brutos del Juego'!J28</f>
        <v>1</v>
      </c>
      <c r="K28" s="106">
        <f>'Ingresos Brutos del Juego'!K28</f>
        <v>1</v>
      </c>
      <c r="L28" s="106">
        <f>'Ingresos Brutos del Juego'!L28</f>
        <v>1</v>
      </c>
      <c r="M28" s="106">
        <f>'Ingresos Brutos del Juego'!M28</f>
        <v>1</v>
      </c>
      <c r="N28" s="106">
        <f>'Ingresos Brutos del Juego'!N28</f>
        <v>1</v>
      </c>
      <c r="O28" s="90"/>
      <c r="P28" s="90"/>
      <c r="Q28" s="23"/>
      <c r="R28" s="6"/>
    </row>
    <row r="29" spans="1:19" s="1" customFormat="1" ht="16.5" customHeight="1">
      <c r="A29" s="6"/>
      <c r="B29" s="8"/>
      <c r="C29" s="9"/>
      <c r="D29" s="9"/>
      <c r="E29" s="9"/>
      <c r="F29" s="9"/>
      <c r="G29" s="9"/>
      <c r="H29" s="9"/>
      <c r="I29" s="9"/>
      <c r="J29" s="9"/>
      <c r="K29" s="9"/>
      <c r="L29" s="9"/>
      <c r="M29" s="9"/>
      <c r="N29" s="9"/>
      <c r="O29" s="10"/>
      <c r="P29" s="9"/>
      <c r="Q29" s="24"/>
      <c r="R29" s="6"/>
    </row>
    <row r="30" spans="1:19" s="1" customFormat="1" ht="22.5" customHeight="1">
      <c r="A30" s="36"/>
      <c r="B30" s="280" t="s">
        <v>49</v>
      </c>
      <c r="C30" s="280"/>
      <c r="D30" s="280"/>
      <c r="E30" s="280"/>
      <c r="F30" s="280"/>
      <c r="G30" s="280"/>
      <c r="H30" s="280"/>
      <c r="I30" s="280"/>
      <c r="J30" s="280"/>
      <c r="K30" s="280"/>
      <c r="L30" s="280"/>
      <c r="M30" s="280"/>
      <c r="N30" s="280"/>
      <c r="O30" s="280"/>
      <c r="P30" s="280"/>
      <c r="Q30" s="9"/>
      <c r="R30" s="6"/>
    </row>
    <row r="31" spans="1:19" s="1" customFormat="1" ht="22.5" customHeight="1">
      <c r="A31" s="6"/>
      <c r="B31" s="46" t="s">
        <v>11</v>
      </c>
      <c r="C31" s="47" t="s">
        <v>40</v>
      </c>
      <c r="D31" s="47" t="s">
        <v>41</v>
      </c>
      <c r="E31" s="47" t="s">
        <v>42</v>
      </c>
      <c r="F31" s="47" t="s">
        <v>43</v>
      </c>
      <c r="G31" s="47" t="s">
        <v>44</v>
      </c>
      <c r="H31" s="47" t="s">
        <v>45</v>
      </c>
      <c r="I31" s="47" t="s">
        <v>46</v>
      </c>
      <c r="J31" s="47" t="s">
        <v>47</v>
      </c>
      <c r="K31" s="47" t="s">
        <v>48</v>
      </c>
      <c r="L31" s="43" t="s">
        <v>73</v>
      </c>
      <c r="M31" s="47" t="s">
        <v>0</v>
      </c>
      <c r="N31" s="47" t="s">
        <v>1</v>
      </c>
      <c r="O31" s="47" t="s">
        <v>32</v>
      </c>
      <c r="P31" s="48" t="s">
        <v>33</v>
      </c>
      <c r="Q31" s="23"/>
      <c r="R31" s="6"/>
    </row>
    <row r="32" spans="1:19" s="1" customFormat="1" ht="9">
      <c r="A32" s="6"/>
      <c r="B32" s="100" t="s">
        <v>34</v>
      </c>
      <c r="C32" s="38">
        <v>170861871</v>
      </c>
      <c r="D32" s="38">
        <v>152800401</v>
      </c>
      <c r="E32" s="38">
        <v>165219869</v>
      </c>
      <c r="F32" s="38"/>
      <c r="G32" s="38"/>
      <c r="H32" s="38"/>
      <c r="I32" s="38"/>
      <c r="J32" s="38"/>
      <c r="K32" s="38"/>
      <c r="L32" s="38"/>
      <c r="M32" s="38"/>
      <c r="N32" s="38"/>
      <c r="O32" s="114">
        <f>SUM(C32:N32)</f>
        <v>488882141</v>
      </c>
      <c r="P32" s="113">
        <v>695920.89</v>
      </c>
      <c r="Q32" s="23"/>
      <c r="R32" s="6"/>
    </row>
    <row r="33" spans="1:19" s="1" customFormat="1" ht="9">
      <c r="A33" s="6"/>
      <c r="B33" s="101" t="s">
        <v>3</v>
      </c>
      <c r="C33" s="112">
        <v>400584136</v>
      </c>
      <c r="D33" s="112">
        <v>370996867</v>
      </c>
      <c r="E33" s="112">
        <v>366784504</v>
      </c>
      <c r="F33" s="112"/>
      <c r="G33" s="112"/>
      <c r="H33" s="112"/>
      <c r="I33" s="112"/>
      <c r="J33" s="112"/>
      <c r="K33" s="112"/>
      <c r="L33" s="112"/>
      <c r="M33" s="112"/>
      <c r="N33" s="112"/>
      <c r="O33" s="112">
        <f t="shared" ref="O33:O47" si="3">SUM(C33:N33)</f>
        <v>1138365507</v>
      </c>
      <c r="P33" s="112">
        <v>1619538.63</v>
      </c>
      <c r="Q33" s="23"/>
      <c r="R33" s="6"/>
    </row>
    <row r="34" spans="1:19" s="3" customFormat="1" ht="9">
      <c r="A34" s="6"/>
      <c r="B34" s="95" t="s">
        <v>76</v>
      </c>
      <c r="C34" s="38">
        <v>130208535</v>
      </c>
      <c r="D34" s="38">
        <v>113097017</v>
      </c>
      <c r="E34" s="38">
        <v>136726892</v>
      </c>
      <c r="F34" s="38"/>
      <c r="G34" s="38"/>
      <c r="H34" s="38"/>
      <c r="I34" s="38"/>
      <c r="J34" s="38"/>
      <c r="K34" s="38"/>
      <c r="L34" s="38"/>
      <c r="M34" s="38"/>
      <c r="N34" s="38"/>
      <c r="O34" s="114">
        <f t="shared" si="3"/>
        <v>380032444</v>
      </c>
      <c r="P34" s="113">
        <v>541445.96</v>
      </c>
      <c r="Q34" s="22"/>
      <c r="R34" s="6"/>
      <c r="S34" s="1"/>
    </row>
    <row r="35" spans="1:19" s="3" customFormat="1" ht="9">
      <c r="A35" s="6"/>
      <c r="B35" s="101" t="s">
        <v>35</v>
      </c>
      <c r="C35" s="112">
        <v>114967362</v>
      </c>
      <c r="D35" s="112">
        <v>117993139</v>
      </c>
      <c r="E35" s="112">
        <v>94326515</v>
      </c>
      <c r="F35" s="112"/>
      <c r="G35" s="112"/>
      <c r="H35" s="112"/>
      <c r="I35" s="112"/>
      <c r="J35" s="112"/>
      <c r="K35" s="112"/>
      <c r="L35" s="112"/>
      <c r="M35" s="112"/>
      <c r="N35" s="112"/>
      <c r="O35" s="112">
        <f t="shared" si="3"/>
        <v>327287016</v>
      </c>
      <c r="P35" s="112">
        <v>465124.25</v>
      </c>
      <c r="Q35" s="22"/>
      <c r="R35" s="6"/>
      <c r="S35" s="1"/>
    </row>
    <row r="36" spans="1:19" s="3" customFormat="1" ht="9">
      <c r="A36" s="6"/>
      <c r="B36" s="102" t="s">
        <v>104</v>
      </c>
      <c r="C36" s="37">
        <v>526553414</v>
      </c>
      <c r="D36" s="37">
        <v>454909614</v>
      </c>
      <c r="E36" s="37">
        <v>542026365</v>
      </c>
      <c r="F36" s="37"/>
      <c r="G36" s="37"/>
      <c r="H36" s="37"/>
      <c r="I36" s="37"/>
      <c r="J36" s="37"/>
      <c r="K36" s="37"/>
      <c r="L36" s="37"/>
      <c r="M36" s="37"/>
      <c r="N36" s="37"/>
      <c r="O36" s="114">
        <f t="shared" si="3"/>
        <v>1523489393</v>
      </c>
      <c r="P36" s="113">
        <v>2170130.66</v>
      </c>
      <c r="Q36" s="22"/>
      <c r="R36" s="6"/>
      <c r="S36" s="1"/>
    </row>
    <row r="37" spans="1:19" s="3" customFormat="1" ht="9">
      <c r="A37" s="6"/>
      <c r="B37" s="101" t="s">
        <v>16</v>
      </c>
      <c r="C37" s="112">
        <v>1082706634</v>
      </c>
      <c r="D37" s="112">
        <v>967609120</v>
      </c>
      <c r="E37" s="112">
        <v>1042497114</v>
      </c>
      <c r="F37" s="112"/>
      <c r="G37" s="112"/>
      <c r="H37" s="112"/>
      <c r="I37" s="112"/>
      <c r="J37" s="112"/>
      <c r="K37" s="112"/>
      <c r="L37" s="112"/>
      <c r="M37" s="112"/>
      <c r="N37" s="112"/>
      <c r="O37" s="112">
        <f t="shared" si="3"/>
        <v>3092812868</v>
      </c>
      <c r="P37" s="112">
        <v>4402413.2</v>
      </c>
      <c r="Q37" s="22"/>
      <c r="R37" s="6"/>
      <c r="S37" s="1"/>
    </row>
    <row r="38" spans="1:19" s="3" customFormat="1" ht="9">
      <c r="A38" s="6"/>
      <c r="B38" s="102" t="s">
        <v>4</v>
      </c>
      <c r="C38" s="38">
        <v>83304998</v>
      </c>
      <c r="D38" s="38">
        <v>92406617</v>
      </c>
      <c r="E38" s="38">
        <v>93948854</v>
      </c>
      <c r="F38" s="38"/>
      <c r="G38" s="38"/>
      <c r="H38" s="38"/>
      <c r="I38" s="38"/>
      <c r="J38" s="38"/>
      <c r="K38" s="38"/>
      <c r="L38" s="38"/>
      <c r="M38" s="38"/>
      <c r="N38" s="38"/>
      <c r="O38" s="114">
        <f t="shared" si="3"/>
        <v>269660469</v>
      </c>
      <c r="P38" s="113">
        <v>384373.71</v>
      </c>
      <c r="Q38" s="22"/>
      <c r="R38" s="6"/>
      <c r="S38" s="1"/>
    </row>
    <row r="39" spans="1:19" s="3" customFormat="1" ht="9">
      <c r="A39" s="6"/>
      <c r="B39" s="101" t="s">
        <v>5</v>
      </c>
      <c r="C39" s="112">
        <v>144960935</v>
      </c>
      <c r="D39" s="112">
        <v>132653359</v>
      </c>
      <c r="E39" s="112">
        <v>154724607</v>
      </c>
      <c r="F39" s="112"/>
      <c r="G39" s="112"/>
      <c r="H39" s="112"/>
      <c r="I39" s="112"/>
      <c r="J39" s="112"/>
      <c r="K39" s="112"/>
      <c r="L39" s="112"/>
      <c r="M39" s="112"/>
      <c r="N39" s="112"/>
      <c r="O39" s="112">
        <f t="shared" si="3"/>
        <v>432338901</v>
      </c>
      <c r="P39" s="112">
        <v>616042.6</v>
      </c>
      <c r="Q39" s="22"/>
      <c r="R39" s="6"/>
      <c r="S39" s="1"/>
    </row>
    <row r="40" spans="1:19" s="3" customFormat="1" ht="9">
      <c r="A40" s="6"/>
      <c r="B40" s="223" t="s">
        <v>6</v>
      </c>
      <c r="C40" s="224">
        <v>500696117</v>
      </c>
      <c r="D40" s="224">
        <v>462879993</v>
      </c>
      <c r="E40" s="224">
        <v>519419740</v>
      </c>
      <c r="F40" s="224"/>
      <c r="G40" s="224"/>
      <c r="H40" s="224"/>
      <c r="I40" s="224"/>
      <c r="J40" s="224"/>
      <c r="K40" s="224"/>
      <c r="L40" s="224"/>
      <c r="M40" s="224"/>
      <c r="N40" s="224"/>
      <c r="O40" s="224">
        <f t="shared" si="3"/>
        <v>1482995850</v>
      </c>
      <c r="P40" s="224">
        <v>2112490.7000000002</v>
      </c>
      <c r="Q40" s="22"/>
      <c r="R40" s="6"/>
      <c r="S40" s="1"/>
    </row>
    <row r="41" spans="1:19" s="3" customFormat="1" ht="9">
      <c r="A41" s="6"/>
      <c r="B41" s="231" t="s">
        <v>12</v>
      </c>
      <c r="C41" s="232">
        <v>57422597</v>
      </c>
      <c r="D41" s="232">
        <v>57072573</v>
      </c>
      <c r="E41" s="232">
        <v>60579060</v>
      </c>
      <c r="F41" s="232"/>
      <c r="G41" s="232"/>
      <c r="H41" s="232"/>
      <c r="I41" s="232"/>
      <c r="J41" s="232"/>
      <c r="K41" s="232"/>
      <c r="L41" s="232"/>
      <c r="M41" s="232"/>
      <c r="N41" s="232"/>
      <c r="O41" s="233">
        <f t="shared" si="3"/>
        <v>175074230</v>
      </c>
      <c r="P41" s="234">
        <v>249414.21</v>
      </c>
      <c r="Q41" s="22"/>
      <c r="R41" s="6"/>
      <c r="S41" s="1"/>
    </row>
    <row r="42" spans="1:19" s="3" customFormat="1" ht="9">
      <c r="A42" s="6"/>
      <c r="B42" s="223" t="s">
        <v>13</v>
      </c>
      <c r="C42" s="224">
        <v>287894844</v>
      </c>
      <c r="D42" s="224">
        <v>283794297</v>
      </c>
      <c r="E42" s="224">
        <v>276502972</v>
      </c>
      <c r="F42" s="224"/>
      <c r="G42" s="224"/>
      <c r="H42" s="224"/>
      <c r="I42" s="224"/>
      <c r="J42" s="224"/>
      <c r="K42" s="224"/>
      <c r="L42" s="224"/>
      <c r="M42" s="224"/>
      <c r="N42" s="224"/>
      <c r="O42" s="224">
        <f t="shared" si="3"/>
        <v>848192113</v>
      </c>
      <c r="P42" s="224">
        <v>1207231.6299999999</v>
      </c>
      <c r="Q42" s="22"/>
      <c r="R42" s="6"/>
      <c r="S42" s="1"/>
    </row>
    <row r="43" spans="1:19" s="3" customFormat="1" ht="9">
      <c r="A43" s="6"/>
      <c r="B43" s="231" t="s">
        <v>14</v>
      </c>
      <c r="C43" s="232">
        <v>161675059</v>
      </c>
      <c r="D43" s="232">
        <v>187347366</v>
      </c>
      <c r="E43" s="232">
        <v>169726247</v>
      </c>
      <c r="F43" s="232"/>
      <c r="G43" s="232"/>
      <c r="H43" s="232"/>
      <c r="I43" s="232"/>
      <c r="J43" s="232"/>
      <c r="K43" s="232"/>
      <c r="L43" s="232"/>
      <c r="M43" s="232"/>
      <c r="N43" s="232"/>
      <c r="O43" s="233">
        <f t="shared" si="3"/>
        <v>518748672</v>
      </c>
      <c r="P43" s="234">
        <v>738869.31</v>
      </c>
      <c r="Q43" s="22"/>
      <c r="R43" s="6"/>
      <c r="S43" s="1"/>
    </row>
    <row r="44" spans="1:19" s="3" customFormat="1" ht="9">
      <c r="A44" s="6"/>
      <c r="B44" s="223" t="s">
        <v>38</v>
      </c>
      <c r="C44" s="224">
        <v>102467044</v>
      </c>
      <c r="D44" s="224">
        <v>107163860</v>
      </c>
      <c r="E44" s="224">
        <v>100270529</v>
      </c>
      <c r="F44" s="224"/>
      <c r="G44" s="224"/>
      <c r="H44" s="224"/>
      <c r="I44" s="224"/>
      <c r="J44" s="224"/>
      <c r="K44" s="224"/>
      <c r="L44" s="224"/>
      <c r="M44" s="224"/>
      <c r="N44" s="224"/>
      <c r="O44" s="224">
        <f t="shared" si="3"/>
        <v>309901433</v>
      </c>
      <c r="P44" s="224">
        <v>441143.65</v>
      </c>
      <c r="Q44" s="22"/>
      <c r="R44" s="6"/>
      <c r="S44" s="1"/>
    </row>
    <row r="45" spans="1:19" s="3" customFormat="1" ht="9">
      <c r="A45" s="6"/>
      <c r="B45" s="231" t="s">
        <v>120</v>
      </c>
      <c r="C45" s="232">
        <v>52988702</v>
      </c>
      <c r="D45" s="232">
        <v>57112517</v>
      </c>
      <c r="E45" s="232">
        <v>46247931</v>
      </c>
      <c r="F45" s="232"/>
      <c r="G45" s="232"/>
      <c r="H45" s="232"/>
      <c r="I45" s="232"/>
      <c r="J45" s="232"/>
      <c r="K45" s="232"/>
      <c r="L45" s="232"/>
      <c r="M45" s="232"/>
      <c r="N45" s="232"/>
      <c r="O45" s="233">
        <f t="shared" si="3"/>
        <v>156349150</v>
      </c>
      <c r="P45" s="234">
        <v>222318.09</v>
      </c>
      <c r="Q45" s="22"/>
      <c r="R45" s="6"/>
      <c r="S45" s="1"/>
    </row>
    <row r="46" spans="1:19" s="3" customFormat="1" ht="9">
      <c r="A46" s="6"/>
      <c r="B46" s="223" t="s">
        <v>118</v>
      </c>
      <c r="C46" s="224">
        <v>61962313</v>
      </c>
      <c r="D46" s="224">
        <v>60129197</v>
      </c>
      <c r="E46" s="224">
        <v>65976120</v>
      </c>
      <c r="F46" s="224"/>
      <c r="G46" s="224"/>
      <c r="H46" s="224"/>
      <c r="I46" s="224"/>
      <c r="J46" s="224"/>
      <c r="K46" s="224"/>
      <c r="L46" s="224"/>
      <c r="M46" s="224"/>
      <c r="N46" s="224"/>
      <c r="O46" s="224">
        <f t="shared" si="3"/>
        <v>188067630</v>
      </c>
      <c r="P46" s="224">
        <v>267956.40000000002</v>
      </c>
      <c r="Q46" s="22"/>
      <c r="R46" s="6"/>
      <c r="S46" s="1"/>
    </row>
    <row r="47" spans="1:19" s="3" customFormat="1" ht="9">
      <c r="A47" s="6"/>
      <c r="B47" s="231" t="s">
        <v>15</v>
      </c>
      <c r="C47" s="232">
        <v>237622980</v>
      </c>
      <c r="D47" s="232">
        <v>203017996</v>
      </c>
      <c r="E47" s="232">
        <v>233378027</v>
      </c>
      <c r="F47" s="232"/>
      <c r="G47" s="232"/>
      <c r="H47" s="232"/>
      <c r="I47" s="232"/>
      <c r="J47" s="232"/>
      <c r="K47" s="232"/>
      <c r="L47" s="232"/>
      <c r="M47" s="232"/>
      <c r="N47" s="232"/>
      <c r="O47" s="233">
        <f t="shared" si="3"/>
        <v>674019003</v>
      </c>
      <c r="P47" s="234">
        <v>959646.15</v>
      </c>
      <c r="Q47" s="22"/>
      <c r="R47" s="6"/>
      <c r="S47" s="1"/>
    </row>
    <row r="48" spans="1:19" s="3" customFormat="1" ht="9">
      <c r="A48" s="6"/>
      <c r="B48" s="90" t="s">
        <v>2</v>
      </c>
      <c r="C48" s="90">
        <f t="shared" ref="C48:N48" si="4">SUM(C32:C47)</f>
        <v>4116877541</v>
      </c>
      <c r="D48" s="90">
        <f t="shared" si="4"/>
        <v>3820983933</v>
      </c>
      <c r="E48" s="90">
        <f t="shared" si="4"/>
        <v>4068355346</v>
      </c>
      <c r="F48" s="90">
        <f t="shared" si="4"/>
        <v>0</v>
      </c>
      <c r="G48" s="90">
        <f t="shared" si="4"/>
        <v>0</v>
      </c>
      <c r="H48" s="90">
        <f t="shared" si="4"/>
        <v>0</v>
      </c>
      <c r="I48" s="90">
        <f t="shared" si="4"/>
        <v>0</v>
      </c>
      <c r="J48" s="90">
        <f t="shared" si="4"/>
        <v>0</v>
      </c>
      <c r="K48" s="90">
        <f t="shared" si="4"/>
        <v>0</v>
      </c>
      <c r="L48" s="90">
        <f t="shared" si="4"/>
        <v>0</v>
      </c>
      <c r="M48" s="90">
        <f t="shared" si="4"/>
        <v>0</v>
      </c>
      <c r="N48" s="90">
        <f t="shared" si="4"/>
        <v>0</v>
      </c>
      <c r="O48" s="90">
        <f t="shared" ref="O48" si="5">SUM(C48:N48)</f>
        <v>12006216820</v>
      </c>
      <c r="P48" s="90">
        <f>SUM(P32:P47)</f>
        <v>17094060.040000003</v>
      </c>
      <c r="Q48" s="22"/>
      <c r="R48" s="6"/>
      <c r="S48" s="1"/>
    </row>
    <row r="49" spans="1:19" s="3" customFormat="1" ht="9">
      <c r="A49" s="6"/>
      <c r="B49" s="90" t="s">
        <v>8</v>
      </c>
      <c r="C49" s="90">
        <f t="shared" ref="C49:N49" si="6">C48/C50</f>
        <v>5702441.3615901377</v>
      </c>
      <c r="D49" s="90">
        <f t="shared" si="6"/>
        <v>5426880.5969654629</v>
      </c>
      <c r="E49" s="90">
        <f t="shared" si="6"/>
        <v>5964738.0799960541</v>
      </c>
      <c r="F49" s="90">
        <f t="shared" si="6"/>
        <v>0</v>
      </c>
      <c r="G49" s="90">
        <f t="shared" si="6"/>
        <v>0</v>
      </c>
      <c r="H49" s="90">
        <f t="shared" si="6"/>
        <v>0</v>
      </c>
      <c r="I49" s="90">
        <f t="shared" si="6"/>
        <v>0</v>
      </c>
      <c r="J49" s="90">
        <f t="shared" si="6"/>
        <v>0</v>
      </c>
      <c r="K49" s="90">
        <f t="shared" si="6"/>
        <v>0</v>
      </c>
      <c r="L49" s="90">
        <f t="shared" si="6"/>
        <v>0</v>
      </c>
      <c r="M49" s="90">
        <f t="shared" si="6"/>
        <v>0</v>
      </c>
      <c r="N49" s="90">
        <f t="shared" si="6"/>
        <v>0</v>
      </c>
      <c r="O49" s="90">
        <f>SUM(C49:N49)</f>
        <v>17094060.038551655</v>
      </c>
      <c r="P49" s="90"/>
      <c r="Q49" s="22"/>
      <c r="R49" s="6"/>
      <c r="S49" s="1"/>
    </row>
    <row r="50" spans="1:19" s="1" customFormat="1" ht="18" customHeight="1">
      <c r="A50" s="6"/>
      <c r="B50" s="90" t="s">
        <v>30</v>
      </c>
      <c r="C50" s="106">
        <f>C28</f>
        <v>721.95</v>
      </c>
      <c r="D50" s="106">
        <f t="shared" ref="D50:N50" si="7">D28</f>
        <v>704.08476190476188</v>
      </c>
      <c r="E50" s="106">
        <f t="shared" si="7"/>
        <v>682.06772727272732</v>
      </c>
      <c r="F50" s="106">
        <f t="shared" si="7"/>
        <v>1</v>
      </c>
      <c r="G50" s="106">
        <f t="shared" si="7"/>
        <v>1</v>
      </c>
      <c r="H50" s="106">
        <f t="shared" si="7"/>
        <v>1</v>
      </c>
      <c r="I50" s="106">
        <f t="shared" si="7"/>
        <v>1</v>
      </c>
      <c r="J50" s="106">
        <f t="shared" si="7"/>
        <v>1</v>
      </c>
      <c r="K50" s="106">
        <f t="shared" si="7"/>
        <v>1</v>
      </c>
      <c r="L50" s="106">
        <f t="shared" si="7"/>
        <v>1</v>
      </c>
      <c r="M50" s="106">
        <f t="shared" si="7"/>
        <v>1</v>
      </c>
      <c r="N50" s="106">
        <f t="shared" si="7"/>
        <v>1</v>
      </c>
      <c r="O50" s="90"/>
      <c r="P50" s="90"/>
      <c r="Q50" s="23"/>
      <c r="R50" s="6"/>
    </row>
    <row r="51" spans="1:19" s="1" customFormat="1" ht="18" customHeight="1">
      <c r="A51" s="6"/>
      <c r="B51"/>
      <c r="C51"/>
      <c r="D51"/>
      <c r="E51"/>
      <c r="F51"/>
      <c r="G51"/>
      <c r="H51"/>
      <c r="I51"/>
      <c r="J51"/>
      <c r="K51"/>
      <c r="L51"/>
      <c r="M51"/>
      <c r="N51"/>
      <c r="O51"/>
      <c r="P51"/>
      <c r="Q51" s="23"/>
      <c r="R51" s="6"/>
    </row>
    <row r="52" spans="1:19" s="1" customFormat="1" ht="16.5" customHeight="1">
      <c r="A52" s="6"/>
      <c r="B52"/>
      <c r="C52"/>
      <c r="D52"/>
      <c r="E52"/>
      <c r="F52"/>
      <c r="G52"/>
      <c r="H52"/>
      <c r="I52"/>
      <c r="J52"/>
      <c r="K52" s="118"/>
      <c r="L52"/>
      <c r="M52"/>
      <c r="N52"/>
      <c r="O52"/>
      <c r="P52"/>
      <c r="Q52" s="24"/>
      <c r="R52" s="6"/>
    </row>
  </sheetData>
  <mergeCells count="2">
    <mergeCell ref="B8:P8"/>
    <mergeCell ref="B30:P3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4"/>
  <sheetViews>
    <sheetView showGridLines="0" topLeftCell="A37" zoomScale="130" zoomScaleNormal="130" workbookViewId="0">
      <selection activeCell="E53" sqref="E53"/>
    </sheetView>
  </sheetViews>
  <sheetFormatPr baseColWidth="10" defaultColWidth="11.42578125" defaultRowHeight="14.25"/>
  <cols>
    <col min="1" max="1" width="4.140625" style="50" customWidth="1"/>
    <col min="2" max="2" width="20.85546875" style="17" customWidth="1"/>
    <col min="3" max="8" width="10.42578125" style="17" bestFit="1" customWidth="1"/>
    <col min="9" max="14" width="10.42578125" style="17" hidden="1" customWidth="1"/>
    <col min="15" max="15" width="11.140625" style="17" bestFit="1" customWidth="1"/>
    <col min="16" max="16" width="10.7109375" style="17" customWidth="1"/>
    <col min="17" max="17" width="1"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49.5" customHeight="1">
      <c r="P7" s="62"/>
    </row>
    <row r="8" spans="1:18" s="56" customFormat="1" ht="22.5" customHeight="1">
      <c r="A8" s="54"/>
      <c r="B8" s="283" t="s">
        <v>50</v>
      </c>
      <c r="C8" s="284"/>
      <c r="D8" s="284"/>
      <c r="E8" s="284"/>
      <c r="F8" s="284"/>
      <c r="G8" s="284"/>
      <c r="H8" s="284"/>
      <c r="I8" s="284"/>
      <c r="J8" s="284"/>
      <c r="K8" s="284"/>
      <c r="L8" s="284"/>
      <c r="M8" s="284"/>
      <c r="N8" s="284"/>
      <c r="O8" s="285"/>
      <c r="P8" s="62"/>
      <c r="Q8" s="62"/>
      <c r="R8" s="54"/>
    </row>
    <row r="9" spans="1:18" s="56" customFormat="1" ht="11.25" customHeight="1">
      <c r="A9" s="54"/>
      <c r="B9" s="75" t="s">
        <v>11</v>
      </c>
      <c r="C9" s="76" t="s">
        <v>40</v>
      </c>
      <c r="D9" s="76" t="s">
        <v>41</v>
      </c>
      <c r="E9" s="76" t="s">
        <v>42</v>
      </c>
      <c r="F9" s="76" t="s">
        <v>43</v>
      </c>
      <c r="G9" s="76" t="s">
        <v>44</v>
      </c>
      <c r="H9" s="76" t="s">
        <v>45</v>
      </c>
      <c r="I9" s="76" t="s">
        <v>46</v>
      </c>
      <c r="J9" s="76" t="s">
        <v>47</v>
      </c>
      <c r="K9" s="76" t="s">
        <v>48</v>
      </c>
      <c r="L9" s="222" t="s">
        <v>73</v>
      </c>
      <c r="M9" s="76" t="s">
        <v>0</v>
      </c>
      <c r="N9" s="76" t="s">
        <v>1</v>
      </c>
      <c r="O9" s="77" t="s">
        <v>2</v>
      </c>
      <c r="P9" s="62"/>
      <c r="Q9" s="62"/>
      <c r="R9" s="54"/>
    </row>
    <row r="10" spans="1:18" s="56" customFormat="1" ht="9">
      <c r="A10" s="54"/>
      <c r="B10" s="102" t="s">
        <v>34</v>
      </c>
      <c r="C10" s="39">
        <v>19120</v>
      </c>
      <c r="D10" s="39">
        <v>17602</v>
      </c>
      <c r="E10" s="39">
        <v>18459</v>
      </c>
      <c r="F10" s="39"/>
      <c r="G10" s="39"/>
      <c r="H10" s="39"/>
      <c r="I10" s="39"/>
      <c r="J10" s="39"/>
      <c r="K10" s="39"/>
      <c r="L10" s="39"/>
      <c r="M10" s="39"/>
      <c r="N10" s="39"/>
      <c r="O10" s="81">
        <f t="shared" ref="O10:O26" si="0">SUM(C10:N10)</f>
        <v>55181</v>
      </c>
      <c r="P10" s="62"/>
      <c r="Q10" s="62"/>
      <c r="R10" s="54"/>
    </row>
    <row r="11" spans="1:18" s="55" customFormat="1" ht="9">
      <c r="A11" s="54"/>
      <c r="B11" s="103" t="s">
        <v>3</v>
      </c>
      <c r="C11" s="115">
        <v>47007</v>
      </c>
      <c r="D11" s="115">
        <v>44357</v>
      </c>
      <c r="E11" s="115">
        <v>40941</v>
      </c>
      <c r="F11" s="115"/>
      <c r="G11" s="115"/>
      <c r="H11" s="115"/>
      <c r="I11" s="115"/>
      <c r="J11" s="115"/>
      <c r="K11" s="115"/>
      <c r="L11" s="115"/>
      <c r="M11" s="115"/>
      <c r="N11" s="115"/>
      <c r="O11" s="115">
        <f t="shared" si="0"/>
        <v>132305</v>
      </c>
      <c r="P11" s="62"/>
      <c r="Q11" s="62"/>
      <c r="R11" s="65"/>
    </row>
    <row r="12" spans="1:18" s="55" customFormat="1" ht="9">
      <c r="A12" s="54"/>
      <c r="B12" s="95" t="s">
        <v>76</v>
      </c>
      <c r="C12" s="39">
        <v>19306</v>
      </c>
      <c r="D12" s="39">
        <v>17440</v>
      </c>
      <c r="E12" s="39">
        <v>18566</v>
      </c>
      <c r="F12" s="39"/>
      <c r="G12" s="39"/>
      <c r="H12" s="39"/>
      <c r="I12" s="39"/>
      <c r="J12" s="39"/>
      <c r="K12" s="39"/>
      <c r="L12" s="39"/>
      <c r="M12" s="39"/>
      <c r="N12" s="39"/>
      <c r="O12" s="81">
        <f t="shared" si="0"/>
        <v>55312</v>
      </c>
      <c r="P12" s="62"/>
      <c r="Q12" s="62"/>
      <c r="R12" s="65"/>
    </row>
    <row r="13" spans="1:18" s="55" customFormat="1" ht="9">
      <c r="A13" s="54"/>
      <c r="B13" s="103" t="s">
        <v>35</v>
      </c>
      <c r="C13" s="115">
        <v>24004</v>
      </c>
      <c r="D13" s="115">
        <v>25855</v>
      </c>
      <c r="E13" s="115">
        <v>18561</v>
      </c>
      <c r="F13" s="115"/>
      <c r="G13" s="115"/>
      <c r="H13" s="115"/>
      <c r="I13" s="115"/>
      <c r="J13" s="115"/>
      <c r="K13" s="115"/>
      <c r="L13" s="115"/>
      <c r="M13" s="115"/>
      <c r="N13" s="115"/>
      <c r="O13" s="115">
        <f t="shared" si="0"/>
        <v>68420</v>
      </c>
      <c r="P13" s="62"/>
      <c r="Q13" s="62"/>
      <c r="R13" s="65"/>
    </row>
    <row r="14" spans="1:18" s="55" customFormat="1" ht="9">
      <c r="A14" s="54"/>
      <c r="B14" s="102" t="s">
        <v>104</v>
      </c>
      <c r="C14" s="39">
        <v>37660</v>
      </c>
      <c r="D14" s="39">
        <v>37071</v>
      </c>
      <c r="E14" s="39">
        <v>32687</v>
      </c>
      <c r="F14" s="39"/>
      <c r="G14" s="39"/>
      <c r="H14" s="39"/>
      <c r="I14" s="39"/>
      <c r="J14" s="39"/>
      <c r="K14" s="39"/>
      <c r="L14" s="39"/>
      <c r="M14" s="39"/>
      <c r="N14" s="39"/>
      <c r="O14" s="81">
        <f t="shared" si="0"/>
        <v>107418</v>
      </c>
      <c r="P14" s="62"/>
      <c r="Q14" s="62"/>
      <c r="R14" s="65"/>
    </row>
    <row r="15" spans="1:18" s="55" customFormat="1" ht="9">
      <c r="A15" s="54"/>
      <c r="B15" s="103" t="s">
        <v>16</v>
      </c>
      <c r="C15" s="115">
        <v>77887</v>
      </c>
      <c r="D15" s="115">
        <v>68259</v>
      </c>
      <c r="E15" s="115">
        <v>65126</v>
      </c>
      <c r="F15" s="115"/>
      <c r="G15" s="115"/>
      <c r="H15" s="115"/>
      <c r="I15" s="115"/>
      <c r="J15" s="115"/>
      <c r="K15" s="115"/>
      <c r="L15" s="115"/>
      <c r="M15" s="115"/>
      <c r="N15" s="115"/>
      <c r="O15" s="115">
        <f t="shared" si="0"/>
        <v>211272</v>
      </c>
      <c r="P15" s="62"/>
      <c r="Q15" s="62"/>
      <c r="R15" s="65"/>
    </row>
    <row r="16" spans="1:18" s="55" customFormat="1" ht="9">
      <c r="A16" s="54"/>
      <c r="B16" s="102" t="s">
        <v>4</v>
      </c>
      <c r="C16" s="39">
        <v>10833</v>
      </c>
      <c r="D16" s="39">
        <v>10636</v>
      </c>
      <c r="E16" s="39">
        <v>10396</v>
      </c>
      <c r="F16" s="39"/>
      <c r="G16" s="39"/>
      <c r="H16" s="39"/>
      <c r="I16" s="39"/>
      <c r="J16" s="39"/>
      <c r="K16" s="39"/>
      <c r="L16" s="39"/>
      <c r="M16" s="39"/>
      <c r="N16" s="39"/>
      <c r="O16" s="81">
        <f t="shared" si="0"/>
        <v>31865</v>
      </c>
      <c r="P16" s="62"/>
      <c r="Q16" s="62"/>
      <c r="R16" s="65"/>
    </row>
    <row r="17" spans="1:18" s="55" customFormat="1" ht="9">
      <c r="A17" s="54"/>
      <c r="B17" s="103" t="s">
        <v>5</v>
      </c>
      <c r="C17" s="115">
        <v>22527</v>
      </c>
      <c r="D17" s="115">
        <v>21998</v>
      </c>
      <c r="E17" s="115">
        <v>22588</v>
      </c>
      <c r="F17" s="115"/>
      <c r="G17" s="115"/>
      <c r="H17" s="115"/>
      <c r="I17" s="115"/>
      <c r="J17" s="115"/>
      <c r="K17" s="115"/>
      <c r="L17" s="115"/>
      <c r="M17" s="115"/>
      <c r="N17" s="115"/>
      <c r="O17" s="115">
        <f t="shared" si="0"/>
        <v>67113</v>
      </c>
      <c r="P17" s="62"/>
      <c r="Q17" s="62"/>
      <c r="R17" s="65"/>
    </row>
    <row r="18" spans="1:18" s="55" customFormat="1" ht="9">
      <c r="A18" s="54"/>
      <c r="B18" s="235" t="s">
        <v>6</v>
      </c>
      <c r="C18" s="236">
        <v>70815</v>
      </c>
      <c r="D18" s="236">
        <v>68028</v>
      </c>
      <c r="E18" s="236">
        <v>63099</v>
      </c>
      <c r="F18" s="236"/>
      <c r="G18" s="236"/>
      <c r="H18" s="236"/>
      <c r="I18" s="236"/>
      <c r="J18" s="236"/>
      <c r="K18" s="236"/>
      <c r="L18" s="236"/>
      <c r="M18" s="236"/>
      <c r="N18" s="236"/>
      <c r="O18" s="236">
        <f t="shared" si="0"/>
        <v>201942</v>
      </c>
      <c r="P18" s="62"/>
      <c r="Q18" s="62"/>
      <c r="R18" s="65"/>
    </row>
    <row r="19" spans="1:18" s="55" customFormat="1" ht="9">
      <c r="A19" s="54"/>
      <c r="B19" s="226" t="s">
        <v>12</v>
      </c>
      <c r="C19" s="41">
        <v>11384</v>
      </c>
      <c r="D19" s="41">
        <v>12398</v>
      </c>
      <c r="E19" s="41">
        <v>11057</v>
      </c>
      <c r="F19" s="41"/>
      <c r="G19" s="41"/>
      <c r="H19" s="41"/>
      <c r="I19" s="41"/>
      <c r="J19" s="41"/>
      <c r="K19" s="41"/>
      <c r="L19" s="41"/>
      <c r="M19" s="41"/>
      <c r="N19" s="41"/>
      <c r="O19" s="227">
        <f t="shared" si="0"/>
        <v>34839</v>
      </c>
      <c r="P19" s="62"/>
      <c r="Q19" s="62"/>
      <c r="R19" s="65"/>
    </row>
    <row r="20" spans="1:18" s="55" customFormat="1" ht="9">
      <c r="A20" s="54"/>
      <c r="B20" s="235" t="s">
        <v>13</v>
      </c>
      <c r="C20" s="236">
        <v>40089</v>
      </c>
      <c r="D20" s="236">
        <v>39586</v>
      </c>
      <c r="E20" s="236">
        <v>39607</v>
      </c>
      <c r="F20" s="236"/>
      <c r="G20" s="236"/>
      <c r="H20" s="236"/>
      <c r="I20" s="236"/>
      <c r="J20" s="236"/>
      <c r="K20" s="236"/>
      <c r="L20" s="236"/>
      <c r="M20" s="236"/>
      <c r="N20" s="236"/>
      <c r="O20" s="236">
        <f t="shared" si="0"/>
        <v>119282</v>
      </c>
      <c r="P20" s="62"/>
      <c r="Q20" s="62"/>
      <c r="R20" s="65"/>
    </row>
    <row r="21" spans="1:18" s="55" customFormat="1" ht="9">
      <c r="A21" s="54"/>
      <c r="B21" s="226" t="s">
        <v>14</v>
      </c>
      <c r="C21" s="41">
        <v>28333</v>
      </c>
      <c r="D21" s="41">
        <v>34521</v>
      </c>
      <c r="E21" s="41">
        <v>25697</v>
      </c>
      <c r="F21" s="41"/>
      <c r="G21" s="41"/>
      <c r="H21" s="41"/>
      <c r="I21" s="41"/>
      <c r="J21" s="41"/>
      <c r="K21" s="41"/>
      <c r="L21" s="41"/>
      <c r="M21" s="41"/>
      <c r="N21" s="41"/>
      <c r="O21" s="227">
        <f t="shared" si="0"/>
        <v>88551</v>
      </c>
      <c r="P21" s="62"/>
      <c r="Q21" s="62"/>
      <c r="R21" s="65"/>
    </row>
    <row r="22" spans="1:18" s="55" customFormat="1" ht="9">
      <c r="A22" s="54"/>
      <c r="B22" s="235" t="s">
        <v>38</v>
      </c>
      <c r="C22" s="236">
        <v>17605</v>
      </c>
      <c r="D22" s="236">
        <v>18920</v>
      </c>
      <c r="E22" s="236">
        <v>17260</v>
      </c>
      <c r="F22" s="236"/>
      <c r="G22" s="236"/>
      <c r="H22" s="236"/>
      <c r="I22" s="236"/>
      <c r="J22" s="236"/>
      <c r="K22" s="236"/>
      <c r="L22" s="236"/>
      <c r="M22" s="236"/>
      <c r="N22" s="236"/>
      <c r="O22" s="236">
        <f t="shared" si="0"/>
        <v>53785</v>
      </c>
      <c r="P22" s="62"/>
      <c r="Q22" s="62"/>
      <c r="R22" s="65"/>
    </row>
    <row r="23" spans="1:18" s="55" customFormat="1" ht="9">
      <c r="A23" s="54"/>
      <c r="B23" s="226" t="s">
        <v>120</v>
      </c>
      <c r="C23" s="41">
        <v>9074</v>
      </c>
      <c r="D23" s="41">
        <v>12157</v>
      </c>
      <c r="E23" s="41">
        <v>7340</v>
      </c>
      <c r="F23" s="41"/>
      <c r="G23" s="41"/>
      <c r="H23" s="41"/>
      <c r="I23" s="41"/>
      <c r="J23" s="41"/>
      <c r="K23" s="41"/>
      <c r="L23" s="41"/>
      <c r="M23" s="41"/>
      <c r="N23" s="41"/>
      <c r="O23" s="227">
        <f t="shared" si="0"/>
        <v>28571</v>
      </c>
      <c r="P23" s="62"/>
      <c r="Q23" s="62"/>
      <c r="R23" s="65"/>
    </row>
    <row r="24" spans="1:18" s="55" customFormat="1" ht="9">
      <c r="A24" s="54"/>
      <c r="B24" s="235" t="s">
        <v>118</v>
      </c>
      <c r="C24" s="236">
        <v>13004</v>
      </c>
      <c r="D24" s="236">
        <v>12764</v>
      </c>
      <c r="E24" s="236">
        <v>12001</v>
      </c>
      <c r="F24" s="236"/>
      <c r="G24" s="236"/>
      <c r="H24" s="236"/>
      <c r="I24" s="236"/>
      <c r="J24" s="236"/>
      <c r="K24" s="236"/>
      <c r="L24" s="236"/>
      <c r="M24" s="236"/>
      <c r="N24" s="236"/>
      <c r="O24" s="236">
        <f t="shared" si="0"/>
        <v>37769</v>
      </c>
      <c r="P24" s="62"/>
      <c r="Q24" s="62"/>
      <c r="R24" s="65"/>
    </row>
    <row r="25" spans="1:18" s="55" customFormat="1" ht="9">
      <c r="A25" s="54"/>
      <c r="B25" s="226" t="s">
        <v>15</v>
      </c>
      <c r="C25" s="41">
        <v>33798</v>
      </c>
      <c r="D25" s="41">
        <v>30549</v>
      </c>
      <c r="E25" s="41">
        <v>34225</v>
      </c>
      <c r="F25" s="41"/>
      <c r="G25" s="41"/>
      <c r="H25" s="41"/>
      <c r="I25" s="41"/>
      <c r="J25" s="41"/>
      <c r="K25" s="41"/>
      <c r="L25" s="41"/>
      <c r="M25" s="41"/>
      <c r="N25" s="41"/>
      <c r="O25" s="227">
        <f t="shared" si="0"/>
        <v>98572</v>
      </c>
      <c r="P25" s="62"/>
      <c r="Q25" s="62"/>
      <c r="R25" s="65"/>
    </row>
    <row r="26" spans="1:18" s="55" customFormat="1" ht="9">
      <c r="A26" s="54"/>
      <c r="B26" s="91" t="s">
        <v>2</v>
      </c>
      <c r="C26" s="92">
        <f t="shared" ref="C26:N26" si="1">SUM(C10:C25)</f>
        <v>482446</v>
      </c>
      <c r="D26" s="92">
        <f t="shared" si="1"/>
        <v>472141</v>
      </c>
      <c r="E26" s="92">
        <f t="shared" si="1"/>
        <v>437610</v>
      </c>
      <c r="F26" s="92">
        <f t="shared" si="1"/>
        <v>0</v>
      </c>
      <c r="G26" s="92">
        <f t="shared" si="1"/>
        <v>0</v>
      </c>
      <c r="H26" s="92">
        <f t="shared" si="1"/>
        <v>0</v>
      </c>
      <c r="I26" s="92">
        <f t="shared" si="1"/>
        <v>0</v>
      </c>
      <c r="J26" s="92">
        <f t="shared" si="1"/>
        <v>0</v>
      </c>
      <c r="K26" s="92">
        <f t="shared" si="1"/>
        <v>0</v>
      </c>
      <c r="L26" s="92">
        <f t="shared" si="1"/>
        <v>0</v>
      </c>
      <c r="M26" s="92">
        <f t="shared" si="1"/>
        <v>0</v>
      </c>
      <c r="N26" s="92">
        <f t="shared" si="1"/>
        <v>0</v>
      </c>
      <c r="O26" s="93">
        <f t="shared" si="0"/>
        <v>1392197</v>
      </c>
      <c r="P26" s="62"/>
      <c r="Q26" s="62"/>
      <c r="R26" s="65"/>
    </row>
    <row r="27" spans="1:18" s="56" customFormat="1" ht="16.5" customHeight="1">
      <c r="A27" s="54"/>
      <c r="B27" s="60"/>
      <c r="C27" s="61"/>
      <c r="D27" s="61"/>
      <c r="E27" s="61"/>
      <c r="F27" s="61"/>
      <c r="G27" s="61"/>
      <c r="H27" s="61"/>
      <c r="I27" s="61"/>
      <c r="J27" s="61"/>
      <c r="K27" s="61"/>
      <c r="L27" s="61"/>
      <c r="M27" s="61"/>
      <c r="N27" s="61"/>
      <c r="O27" s="62"/>
      <c r="P27" s="62"/>
      <c r="Q27" s="62"/>
      <c r="R27" s="54"/>
    </row>
    <row r="28" spans="1:18" s="56" customFormat="1" ht="15.75" customHeight="1">
      <c r="A28" s="63"/>
      <c r="B28" s="286" t="s">
        <v>51</v>
      </c>
      <c r="C28" s="287"/>
      <c r="D28" s="287"/>
      <c r="E28" s="287"/>
      <c r="F28" s="287"/>
      <c r="G28" s="287"/>
      <c r="H28" s="287"/>
      <c r="I28" s="287"/>
      <c r="J28" s="287"/>
      <c r="K28" s="287"/>
      <c r="L28" s="287"/>
      <c r="M28" s="287"/>
      <c r="N28" s="287"/>
      <c r="O28" s="287"/>
      <c r="P28" s="288"/>
      <c r="Q28" s="62"/>
      <c r="R28" s="54"/>
    </row>
    <row r="29" spans="1:18" s="56" customFormat="1" ht="22.5" customHeight="1">
      <c r="A29" s="54"/>
      <c r="B29" s="124" t="s">
        <v>11</v>
      </c>
      <c r="C29" s="121" t="s">
        <v>40</v>
      </c>
      <c r="D29" s="121" t="s">
        <v>41</v>
      </c>
      <c r="E29" s="121" t="s">
        <v>42</v>
      </c>
      <c r="F29" s="121" t="s">
        <v>43</v>
      </c>
      <c r="G29" s="121" t="s">
        <v>44</v>
      </c>
      <c r="H29" s="121" t="s">
        <v>45</v>
      </c>
      <c r="I29" s="121" t="s">
        <v>46</v>
      </c>
      <c r="J29" s="121" t="s">
        <v>47</v>
      </c>
      <c r="K29" s="121" t="s">
        <v>48</v>
      </c>
      <c r="L29" s="222" t="s">
        <v>73</v>
      </c>
      <c r="M29" s="121" t="s">
        <v>0</v>
      </c>
      <c r="N29" s="121" t="s">
        <v>1</v>
      </c>
      <c r="O29" s="121" t="s">
        <v>32</v>
      </c>
      <c r="P29" s="125" t="s">
        <v>33</v>
      </c>
      <c r="Q29" s="63"/>
      <c r="R29" s="54"/>
    </row>
    <row r="30" spans="1:18" s="56" customFormat="1" ht="11.25" customHeight="1">
      <c r="A30" s="54"/>
      <c r="B30" s="98" t="s">
        <v>34</v>
      </c>
      <c r="C30" s="39">
        <v>60167772</v>
      </c>
      <c r="D30" s="39">
        <v>55390854</v>
      </c>
      <c r="E30" s="39">
        <v>58378433</v>
      </c>
      <c r="F30" s="39"/>
      <c r="G30" s="39"/>
      <c r="H30" s="39"/>
      <c r="I30" s="39"/>
      <c r="J30" s="39"/>
      <c r="K30" s="39"/>
      <c r="L30" s="39"/>
      <c r="M30" s="39"/>
      <c r="N30" s="39"/>
      <c r="O30" s="81">
        <f t="shared" ref="O30:O45" si="2">SUM(C30:N30)</f>
        <v>173937059</v>
      </c>
      <c r="P30" s="81">
        <v>247601.74</v>
      </c>
      <c r="Q30" s="63"/>
      <c r="R30" s="54"/>
    </row>
    <row r="31" spans="1:18" s="56" customFormat="1" ht="9">
      <c r="A31" s="54"/>
      <c r="B31" s="103" t="s">
        <v>3</v>
      </c>
      <c r="C31" s="115">
        <v>147923978</v>
      </c>
      <c r="D31" s="115">
        <v>139584825</v>
      </c>
      <c r="E31" s="115">
        <v>129480007</v>
      </c>
      <c r="F31" s="115"/>
      <c r="G31" s="115"/>
      <c r="H31" s="115"/>
      <c r="I31" s="115"/>
      <c r="J31" s="115"/>
      <c r="K31" s="115"/>
      <c r="L31" s="115"/>
      <c r="M31" s="115"/>
      <c r="N31" s="115"/>
      <c r="O31" s="115">
        <f t="shared" si="2"/>
        <v>416988810</v>
      </c>
      <c r="P31" s="115">
        <v>592979.61</v>
      </c>
      <c r="Q31" s="63"/>
      <c r="R31" s="54"/>
    </row>
    <row r="32" spans="1:18" s="55" customFormat="1" ht="9">
      <c r="A32" s="54"/>
      <c r="B32" s="95" t="s">
        <v>76</v>
      </c>
      <c r="C32" s="39">
        <v>60753086</v>
      </c>
      <c r="D32" s="39">
        <v>54881064</v>
      </c>
      <c r="E32" s="39">
        <v>58716832</v>
      </c>
      <c r="F32" s="39"/>
      <c r="G32" s="39"/>
      <c r="H32" s="39"/>
      <c r="I32" s="39"/>
      <c r="J32" s="39"/>
      <c r="K32" s="39"/>
      <c r="L32" s="39"/>
      <c r="M32" s="39"/>
      <c r="N32" s="39"/>
      <c r="O32" s="81">
        <f t="shared" si="2"/>
        <v>174350982</v>
      </c>
      <c r="P32" s="81">
        <v>248184.56</v>
      </c>
      <c r="Q32" s="78"/>
      <c r="R32" s="65"/>
    </row>
    <row r="33" spans="1:18" s="55" customFormat="1" ht="9">
      <c r="A33" s="54"/>
      <c r="B33" s="103" t="s">
        <v>35</v>
      </c>
      <c r="C33" s="115">
        <v>75536987</v>
      </c>
      <c r="D33" s="115">
        <v>81361807</v>
      </c>
      <c r="E33" s="115">
        <v>58701019</v>
      </c>
      <c r="F33" s="115"/>
      <c r="G33" s="115"/>
      <c r="H33" s="115"/>
      <c r="I33" s="115"/>
      <c r="J33" s="115"/>
      <c r="K33" s="115"/>
      <c r="L33" s="115"/>
      <c r="M33" s="115"/>
      <c r="N33" s="115"/>
      <c r="O33" s="115">
        <f t="shared" si="2"/>
        <v>215599813</v>
      </c>
      <c r="P33" s="115">
        <v>306249.28000000003</v>
      </c>
      <c r="Q33" s="78"/>
      <c r="R33" s="65"/>
    </row>
    <row r="34" spans="1:18" s="55" customFormat="1" ht="9">
      <c r="A34" s="54"/>
      <c r="B34" s="102" t="s">
        <v>104</v>
      </c>
      <c r="C34" s="39">
        <v>118510371</v>
      </c>
      <c r="D34" s="39">
        <v>116656876</v>
      </c>
      <c r="E34" s="39">
        <v>103375906</v>
      </c>
      <c r="F34" s="39"/>
      <c r="G34" s="39"/>
      <c r="H34" s="39"/>
      <c r="I34" s="39"/>
      <c r="J34" s="39"/>
      <c r="K34" s="39"/>
      <c r="L34" s="39"/>
      <c r="M34" s="39"/>
      <c r="N34" s="39"/>
      <c r="O34" s="81">
        <f t="shared" si="2"/>
        <v>338543153</v>
      </c>
      <c r="P34" s="81">
        <v>481401.52</v>
      </c>
      <c r="Q34" s="78"/>
      <c r="R34" s="65"/>
    </row>
    <row r="35" spans="1:18" s="55" customFormat="1" ht="9">
      <c r="A35" s="54"/>
      <c r="B35" s="103" t="s">
        <v>16</v>
      </c>
      <c r="C35" s="115">
        <v>245098706</v>
      </c>
      <c r="D35" s="115">
        <v>214800834</v>
      </c>
      <c r="E35" s="115">
        <v>205967488</v>
      </c>
      <c r="F35" s="115"/>
      <c r="G35" s="115"/>
      <c r="H35" s="115"/>
      <c r="I35" s="115"/>
      <c r="J35" s="115"/>
      <c r="K35" s="115"/>
      <c r="L35" s="115"/>
      <c r="M35" s="115"/>
      <c r="N35" s="115"/>
      <c r="O35" s="115">
        <f t="shared" si="2"/>
        <v>665867028</v>
      </c>
      <c r="P35" s="115">
        <v>946548.62</v>
      </c>
      <c r="Q35" s="78"/>
      <c r="R35" s="65"/>
    </row>
    <row r="36" spans="1:18" s="55" customFormat="1" ht="9">
      <c r="A36" s="54"/>
      <c r="B36" s="98" t="s">
        <v>4</v>
      </c>
      <c r="C36" s="39">
        <v>34089826</v>
      </c>
      <c r="D36" s="39">
        <v>33469897</v>
      </c>
      <c r="E36" s="39">
        <v>32878390</v>
      </c>
      <c r="F36" s="39"/>
      <c r="G36" s="39"/>
      <c r="H36" s="39"/>
      <c r="I36" s="39"/>
      <c r="J36" s="39"/>
      <c r="K36" s="39"/>
      <c r="L36" s="39"/>
      <c r="M36" s="39"/>
      <c r="N36" s="39"/>
      <c r="O36" s="81">
        <f t="shared" si="2"/>
        <v>100438113</v>
      </c>
      <c r="P36" s="81">
        <v>142959.84</v>
      </c>
      <c r="Q36" s="78"/>
      <c r="R36" s="65"/>
    </row>
    <row r="37" spans="1:18" s="55" customFormat="1" ht="9">
      <c r="A37" s="54"/>
      <c r="B37" s="103" t="s">
        <v>5</v>
      </c>
      <c r="C37" s="115">
        <v>70889090</v>
      </c>
      <c r="D37" s="115">
        <v>69224406</v>
      </c>
      <c r="E37" s="115">
        <v>71436809</v>
      </c>
      <c r="F37" s="115"/>
      <c r="G37" s="115"/>
      <c r="H37" s="115"/>
      <c r="I37" s="115"/>
      <c r="J37" s="115"/>
      <c r="K37" s="115"/>
      <c r="L37" s="115"/>
      <c r="M37" s="115"/>
      <c r="N37" s="115"/>
      <c r="O37" s="115">
        <f t="shared" si="2"/>
        <v>211550305</v>
      </c>
      <c r="P37" s="115">
        <v>301245.07</v>
      </c>
      <c r="Q37" s="78"/>
      <c r="R37" s="65"/>
    </row>
    <row r="38" spans="1:18" s="55" customFormat="1" ht="9">
      <c r="A38" s="54"/>
      <c r="B38" s="235" t="s">
        <v>6</v>
      </c>
      <c r="C38" s="236">
        <v>222844183</v>
      </c>
      <c r="D38" s="236">
        <v>214073912</v>
      </c>
      <c r="E38" s="236">
        <v>199556897</v>
      </c>
      <c r="F38" s="236"/>
      <c r="G38" s="236"/>
      <c r="H38" s="236"/>
      <c r="I38" s="236"/>
      <c r="J38" s="236"/>
      <c r="K38" s="236"/>
      <c r="L38" s="236"/>
      <c r="M38" s="236"/>
      <c r="N38" s="236"/>
      <c r="O38" s="236">
        <f t="shared" si="2"/>
        <v>636474992</v>
      </c>
      <c r="P38" s="236">
        <v>905291.85</v>
      </c>
      <c r="Q38" s="78"/>
      <c r="R38" s="65"/>
    </row>
    <row r="39" spans="1:18" s="55" customFormat="1" ht="9">
      <c r="A39" s="54"/>
      <c r="B39" s="99" t="s">
        <v>12</v>
      </c>
      <c r="C39" s="41">
        <v>35823740</v>
      </c>
      <c r="D39" s="41">
        <v>39014646</v>
      </c>
      <c r="E39" s="41">
        <v>34968868</v>
      </c>
      <c r="F39" s="41"/>
      <c r="G39" s="41"/>
      <c r="H39" s="41"/>
      <c r="I39" s="41"/>
      <c r="J39" s="41"/>
      <c r="K39" s="41"/>
      <c r="L39" s="41"/>
      <c r="M39" s="41"/>
      <c r="N39" s="41"/>
      <c r="O39" s="227">
        <f t="shared" si="2"/>
        <v>109807254</v>
      </c>
      <c r="P39" s="227">
        <v>156301.57</v>
      </c>
      <c r="Q39" s="78"/>
      <c r="R39" s="65"/>
    </row>
    <row r="40" spans="1:18" s="55" customFormat="1" ht="9">
      <c r="A40" s="54"/>
      <c r="B40" s="235" t="s">
        <v>13</v>
      </c>
      <c r="C40" s="236">
        <v>126154070</v>
      </c>
      <c r="D40" s="236">
        <v>124571204</v>
      </c>
      <c r="E40" s="236">
        <v>125261098</v>
      </c>
      <c r="F40" s="236"/>
      <c r="G40" s="236"/>
      <c r="H40" s="236"/>
      <c r="I40" s="236"/>
      <c r="J40" s="236"/>
      <c r="K40" s="236"/>
      <c r="L40" s="236"/>
      <c r="M40" s="236"/>
      <c r="N40" s="236"/>
      <c r="O40" s="236">
        <f t="shared" si="2"/>
        <v>375986372</v>
      </c>
      <c r="P40" s="236">
        <v>535316.22</v>
      </c>
      <c r="Q40" s="78"/>
      <c r="R40" s="65"/>
    </row>
    <row r="41" spans="1:18" s="55" customFormat="1" ht="9">
      <c r="A41" s="54"/>
      <c r="B41" s="99" t="s">
        <v>14</v>
      </c>
      <c r="C41" s="41">
        <v>89159701</v>
      </c>
      <c r="D41" s="41">
        <v>108632409</v>
      </c>
      <c r="E41" s="41">
        <v>81269332</v>
      </c>
      <c r="F41" s="41"/>
      <c r="G41" s="41"/>
      <c r="H41" s="41"/>
      <c r="I41" s="41"/>
      <c r="J41" s="41"/>
      <c r="K41" s="41"/>
      <c r="L41" s="41"/>
      <c r="M41" s="41"/>
      <c r="N41" s="41"/>
      <c r="O41" s="227">
        <f t="shared" si="2"/>
        <v>279061442</v>
      </c>
      <c r="P41" s="227">
        <v>396938.67</v>
      </c>
      <c r="Q41" s="78"/>
      <c r="R41" s="65"/>
    </row>
    <row r="42" spans="1:18" s="55" customFormat="1" ht="9">
      <c r="A42" s="54"/>
      <c r="B42" s="235" t="s">
        <v>38</v>
      </c>
      <c r="C42" s="236">
        <v>55400294</v>
      </c>
      <c r="D42" s="236">
        <v>59538402</v>
      </c>
      <c r="E42" s="236">
        <v>54586476</v>
      </c>
      <c r="F42" s="236"/>
      <c r="G42" s="236"/>
      <c r="H42" s="236"/>
      <c r="I42" s="236"/>
      <c r="J42" s="236"/>
      <c r="K42" s="236"/>
      <c r="L42" s="236"/>
      <c r="M42" s="236"/>
      <c r="N42" s="236"/>
      <c r="O42" s="236">
        <f t="shared" si="2"/>
        <v>169525172</v>
      </c>
      <c r="P42" s="236">
        <v>241329.3</v>
      </c>
      <c r="Q42" s="78"/>
      <c r="R42" s="65"/>
    </row>
    <row r="43" spans="1:18" s="55" customFormat="1" ht="9">
      <c r="A43" s="54"/>
      <c r="B43" s="99" t="s">
        <v>120</v>
      </c>
      <c r="C43" s="41">
        <v>28554517</v>
      </c>
      <c r="D43" s="41">
        <v>38256255</v>
      </c>
      <c r="E43" s="41">
        <v>23213484</v>
      </c>
      <c r="F43" s="41"/>
      <c r="G43" s="41"/>
      <c r="H43" s="41"/>
      <c r="I43" s="41"/>
      <c r="J43" s="41"/>
      <c r="K43" s="41"/>
      <c r="L43" s="41"/>
      <c r="M43" s="41"/>
      <c r="N43" s="41"/>
      <c r="O43" s="227">
        <f t="shared" si="2"/>
        <v>90024256</v>
      </c>
      <c r="P43" s="227">
        <v>127920.65</v>
      </c>
      <c r="Q43" s="78"/>
      <c r="R43" s="65"/>
    </row>
    <row r="44" spans="1:18" s="55" customFormat="1" ht="9">
      <c r="A44" s="54"/>
      <c r="B44" s="235" t="s">
        <v>118</v>
      </c>
      <c r="C44" s="236">
        <v>40921637</v>
      </c>
      <c r="D44" s="236">
        <v>40166393</v>
      </c>
      <c r="E44" s="236">
        <v>37954363</v>
      </c>
      <c r="F44" s="236"/>
      <c r="G44" s="236"/>
      <c r="H44" s="236"/>
      <c r="I44" s="236"/>
      <c r="J44" s="236"/>
      <c r="K44" s="236"/>
      <c r="L44" s="236"/>
      <c r="M44" s="236"/>
      <c r="N44" s="236"/>
      <c r="O44" s="236">
        <f t="shared" si="2"/>
        <v>119042393</v>
      </c>
      <c r="P44" s="236">
        <v>169375.79</v>
      </c>
      <c r="Q44" s="78"/>
      <c r="R44" s="65"/>
    </row>
    <row r="45" spans="1:18" s="55" customFormat="1" ht="9">
      <c r="A45" s="54"/>
      <c r="B45" s="99" t="s">
        <v>15</v>
      </c>
      <c r="C45" s="41">
        <v>106357236</v>
      </c>
      <c r="D45" s="41">
        <v>96133121</v>
      </c>
      <c r="E45" s="41">
        <v>108239985</v>
      </c>
      <c r="F45" s="41"/>
      <c r="G45" s="41"/>
      <c r="H45" s="41"/>
      <c r="I45" s="41"/>
      <c r="J45" s="41"/>
      <c r="K45" s="41"/>
      <c r="L45" s="41"/>
      <c r="M45" s="41"/>
      <c r="N45" s="41"/>
      <c r="O45" s="227">
        <f t="shared" si="2"/>
        <v>310730342</v>
      </c>
      <c r="P45" s="227">
        <v>442549.58</v>
      </c>
      <c r="Q45" s="78"/>
      <c r="R45" s="65"/>
    </row>
    <row r="46" spans="1:18" s="55" customFormat="1" ht="9">
      <c r="A46" s="54"/>
      <c r="B46" s="94" t="s">
        <v>2</v>
      </c>
      <c r="C46" s="94">
        <f t="shared" ref="C46:P46" si="3">SUM(C30:C45)</f>
        <v>1518185194</v>
      </c>
      <c r="D46" s="94">
        <f t="shared" si="3"/>
        <v>1485756905</v>
      </c>
      <c r="E46" s="94">
        <f t="shared" si="3"/>
        <v>1383985387</v>
      </c>
      <c r="F46" s="94">
        <f t="shared" si="3"/>
        <v>0</v>
      </c>
      <c r="G46" s="94">
        <f t="shared" si="3"/>
        <v>0</v>
      </c>
      <c r="H46" s="94">
        <f t="shared" si="3"/>
        <v>0</v>
      </c>
      <c r="I46" s="94">
        <f t="shared" si="3"/>
        <v>0</v>
      </c>
      <c r="J46" s="94">
        <f t="shared" si="3"/>
        <v>0</v>
      </c>
      <c r="K46" s="94">
        <f t="shared" si="3"/>
        <v>0</v>
      </c>
      <c r="L46" s="94">
        <f t="shared" si="3"/>
        <v>0</v>
      </c>
      <c r="M46" s="94">
        <f t="shared" si="3"/>
        <v>0</v>
      </c>
      <c r="N46" s="94">
        <f t="shared" si="3"/>
        <v>0</v>
      </c>
      <c r="O46" s="94">
        <f t="shared" si="3"/>
        <v>4387927486</v>
      </c>
      <c r="P46" s="143">
        <f t="shared" si="3"/>
        <v>6242193.8700000001</v>
      </c>
      <c r="Q46" s="78"/>
      <c r="R46" s="65"/>
    </row>
    <row r="47" spans="1:18" s="55" customFormat="1" ht="9">
      <c r="A47" s="54"/>
      <c r="B47" s="94" t="s">
        <v>8</v>
      </c>
      <c r="C47" s="94">
        <f t="shared" ref="C47:N47" si="4">C46/C48</f>
        <v>2102895.2060391991</v>
      </c>
      <c r="D47" s="94">
        <f t="shared" si="4"/>
        <v>2110196.0806261152</v>
      </c>
      <c r="E47" s="94">
        <f t="shared" si="4"/>
        <v>2029102.5827213905</v>
      </c>
      <c r="F47" s="94">
        <f t="shared" si="4"/>
        <v>0</v>
      </c>
      <c r="G47" s="94">
        <f t="shared" si="4"/>
        <v>0</v>
      </c>
      <c r="H47" s="94">
        <f t="shared" si="4"/>
        <v>0</v>
      </c>
      <c r="I47" s="94">
        <f t="shared" si="4"/>
        <v>0</v>
      </c>
      <c r="J47" s="94">
        <f t="shared" si="4"/>
        <v>0</v>
      </c>
      <c r="K47" s="94">
        <f t="shared" si="4"/>
        <v>0</v>
      </c>
      <c r="L47" s="94">
        <f t="shared" si="4"/>
        <v>0</v>
      </c>
      <c r="M47" s="94">
        <f t="shared" si="4"/>
        <v>0</v>
      </c>
      <c r="N47" s="94">
        <f t="shared" si="4"/>
        <v>0</v>
      </c>
      <c r="O47" s="94">
        <f>SUM(C47:N47)</f>
        <v>6242193.8693867056</v>
      </c>
      <c r="P47" s="94"/>
      <c r="Q47" s="78"/>
      <c r="R47" s="65"/>
    </row>
    <row r="48" spans="1:18" s="56" customFormat="1" ht="18" customHeight="1">
      <c r="A48" s="54"/>
      <c r="B48" s="94" t="s">
        <v>30</v>
      </c>
      <c r="C48" s="106">
        <f>+Impuestos!C28</f>
        <v>721.95</v>
      </c>
      <c r="D48" s="106">
        <f>+Impuestos!D28</f>
        <v>704.08476190476188</v>
      </c>
      <c r="E48" s="106">
        <f>+Impuestos!E28</f>
        <v>682.06772727272732</v>
      </c>
      <c r="F48" s="106">
        <f>+Impuestos!F28</f>
        <v>1</v>
      </c>
      <c r="G48" s="106">
        <f>+Impuestos!G28</f>
        <v>1</v>
      </c>
      <c r="H48" s="106">
        <f>+Impuestos!H28</f>
        <v>1</v>
      </c>
      <c r="I48" s="106">
        <f>+Impuestos!I28</f>
        <v>1</v>
      </c>
      <c r="J48" s="106">
        <f>+Impuestos!J28</f>
        <v>1</v>
      </c>
      <c r="K48" s="106">
        <f>+Impuestos!K28</f>
        <v>1</v>
      </c>
      <c r="L48" s="106">
        <f>+Impuestos!L28</f>
        <v>1</v>
      </c>
      <c r="M48" s="106">
        <f>+Impuestos!M28</f>
        <v>1</v>
      </c>
      <c r="N48" s="106">
        <f>+Impuestos!N28</f>
        <v>1</v>
      </c>
      <c r="O48" s="195"/>
      <c r="P48" s="94"/>
      <c r="Q48" s="63"/>
      <c r="R48" s="54"/>
    </row>
    <row r="49" spans="1:20" s="79" customFormat="1" ht="18" customHeight="1">
      <c r="A49" s="54"/>
      <c r="C49" s="61"/>
      <c r="D49" s="61"/>
      <c r="E49" s="61"/>
      <c r="F49" s="61"/>
      <c r="G49" s="61"/>
      <c r="H49" s="61"/>
      <c r="I49" s="61"/>
      <c r="J49" s="61"/>
      <c r="K49" s="61"/>
      <c r="L49" s="61"/>
      <c r="M49" s="61"/>
      <c r="N49" s="61"/>
      <c r="O49" s="62"/>
      <c r="P49" s="62"/>
      <c r="Q49" s="63"/>
      <c r="R49" s="54"/>
    </row>
    <row r="50" spans="1:20" s="56" customFormat="1" ht="16.5" customHeight="1">
      <c r="A50" s="54"/>
      <c r="B50" s="283" t="s">
        <v>52</v>
      </c>
      <c r="C50" s="289"/>
      <c r="D50" s="289"/>
      <c r="E50" s="289"/>
      <c r="F50" s="289"/>
      <c r="G50" s="289"/>
      <c r="H50" s="289"/>
      <c r="I50" s="289"/>
      <c r="J50" s="289"/>
      <c r="K50" s="289"/>
      <c r="L50" s="289"/>
      <c r="M50" s="289"/>
      <c r="N50" s="289"/>
      <c r="O50" s="289"/>
      <c r="P50" s="290"/>
      <c r="Q50" s="74"/>
      <c r="R50" s="54"/>
    </row>
    <row r="51" spans="1:20" s="56" customFormat="1" ht="17.25" customHeight="1">
      <c r="A51" s="63"/>
      <c r="B51" s="75"/>
      <c r="C51" s="76"/>
      <c r="D51" s="76"/>
      <c r="E51" s="76"/>
      <c r="F51" s="76"/>
      <c r="G51" s="76"/>
      <c r="H51" s="76"/>
      <c r="I51" s="76"/>
      <c r="J51" s="76"/>
      <c r="K51" s="76"/>
      <c r="L51" s="76"/>
      <c r="M51" s="76"/>
      <c r="N51" s="76"/>
      <c r="O51" s="281" t="s">
        <v>156</v>
      </c>
      <c r="P51" s="282"/>
      <c r="Q51" s="62"/>
      <c r="R51" s="54"/>
    </row>
    <row r="52" spans="1:20" s="56" customFormat="1" ht="22.5" customHeight="1">
      <c r="A52" s="54"/>
      <c r="B52" s="75" t="s">
        <v>11</v>
      </c>
      <c r="C52" s="76" t="s">
        <v>40</v>
      </c>
      <c r="D52" s="76" t="s">
        <v>41</v>
      </c>
      <c r="E52" s="76" t="s">
        <v>42</v>
      </c>
      <c r="F52" s="76" t="s">
        <v>43</v>
      </c>
      <c r="G52" s="76" t="s">
        <v>44</v>
      </c>
      <c r="H52" s="76" t="s">
        <v>45</v>
      </c>
      <c r="I52" s="76" t="s">
        <v>46</v>
      </c>
      <c r="J52" s="76" t="s">
        <v>47</v>
      </c>
      <c r="K52" s="76" t="s">
        <v>48</v>
      </c>
      <c r="L52" s="76" t="s">
        <v>73</v>
      </c>
      <c r="M52" s="76" t="s">
        <v>0</v>
      </c>
      <c r="N52" s="76" t="s">
        <v>1</v>
      </c>
      <c r="O52" s="76" t="s">
        <v>36</v>
      </c>
      <c r="P52" s="77" t="s">
        <v>37</v>
      </c>
      <c r="Q52" s="63"/>
      <c r="R52" s="54"/>
    </row>
    <row r="53" spans="1:20" s="56" customFormat="1" ht="11.25" customHeight="1">
      <c r="A53" s="54"/>
      <c r="B53" s="102" t="s">
        <v>34</v>
      </c>
      <c r="C53" s="39">
        <v>55969.4</v>
      </c>
      <c r="D53" s="39">
        <v>54369.56</v>
      </c>
      <c r="E53" s="39">
        <v>56059.27</v>
      </c>
      <c r="F53" s="39"/>
      <c r="G53" s="39"/>
      <c r="H53" s="39"/>
      <c r="I53" s="39"/>
      <c r="J53" s="39"/>
      <c r="K53" s="39"/>
      <c r="L53" s="39"/>
      <c r="M53" s="39"/>
      <c r="N53" s="39"/>
      <c r="O53" s="39">
        <v>55489.14</v>
      </c>
      <c r="P53" s="116">
        <v>78.989999999999995</v>
      </c>
      <c r="Q53" s="63"/>
      <c r="R53" s="54"/>
    </row>
    <row r="54" spans="1:20" s="56" customFormat="1" ht="11.25" customHeight="1">
      <c r="A54" s="54"/>
      <c r="B54" s="104" t="s">
        <v>3</v>
      </c>
      <c r="C54" s="112">
        <v>53373.36</v>
      </c>
      <c r="D54" s="112">
        <v>52384.34</v>
      </c>
      <c r="E54" s="112">
        <v>56110.73</v>
      </c>
      <c r="F54" s="112"/>
      <c r="G54" s="112"/>
      <c r="H54" s="112"/>
      <c r="I54" s="112"/>
      <c r="J54" s="112"/>
      <c r="K54" s="112"/>
      <c r="L54" s="112"/>
      <c r="M54" s="112"/>
      <c r="N54" s="112"/>
      <c r="O54" s="112">
        <v>53888.84</v>
      </c>
      <c r="P54" s="117">
        <v>76.67</v>
      </c>
      <c r="Q54" s="63"/>
      <c r="R54" s="54"/>
    </row>
    <row r="55" spans="1:20" s="56" customFormat="1" ht="9">
      <c r="A55" s="54"/>
      <c r="B55" s="95" t="s">
        <v>76</v>
      </c>
      <c r="C55" s="39">
        <v>42241.61</v>
      </c>
      <c r="D55" s="39">
        <v>40616.080000000002</v>
      </c>
      <c r="E55" s="39">
        <v>46124.21</v>
      </c>
      <c r="F55" s="39"/>
      <c r="G55" s="39"/>
      <c r="H55" s="39"/>
      <c r="I55" s="39"/>
      <c r="J55" s="39"/>
      <c r="K55" s="39"/>
      <c r="L55" s="39"/>
      <c r="M55" s="39"/>
      <c r="N55" s="39"/>
      <c r="O55" s="39">
        <v>43032.31</v>
      </c>
      <c r="P55" s="116">
        <v>61.31</v>
      </c>
      <c r="Q55" s="63"/>
      <c r="R55" s="54"/>
    </row>
    <row r="56" spans="1:20" s="55" customFormat="1" ht="9">
      <c r="A56" s="54"/>
      <c r="B56" s="104" t="s">
        <v>35</v>
      </c>
      <c r="C56" s="112">
        <v>29997.45</v>
      </c>
      <c r="D56" s="112">
        <v>28582.85</v>
      </c>
      <c r="E56" s="112">
        <v>31829.200000000001</v>
      </c>
      <c r="F56" s="112"/>
      <c r="G56" s="112"/>
      <c r="H56" s="112"/>
      <c r="I56" s="112"/>
      <c r="J56" s="112"/>
      <c r="K56" s="112"/>
      <c r="L56" s="112"/>
      <c r="M56" s="112"/>
      <c r="N56" s="112"/>
      <c r="O56" s="112">
        <v>29959.81</v>
      </c>
      <c r="P56" s="117">
        <v>42.58</v>
      </c>
      <c r="Q56" s="78"/>
      <c r="R56" s="65"/>
    </row>
    <row r="57" spans="1:20" s="55" customFormat="1" ht="9">
      <c r="A57" s="54"/>
      <c r="B57" s="102" t="s">
        <v>104</v>
      </c>
      <c r="C57" s="39">
        <v>87570.03</v>
      </c>
      <c r="D57" s="39">
        <v>76857.13</v>
      </c>
      <c r="E57" s="39">
        <v>103857.7</v>
      </c>
      <c r="F57" s="39"/>
      <c r="G57" s="39"/>
      <c r="H57" s="39"/>
      <c r="I57" s="39"/>
      <c r="J57" s="39"/>
      <c r="K57" s="39"/>
      <c r="L57" s="39"/>
      <c r="M57" s="39"/>
      <c r="N57" s="39"/>
      <c r="O57" s="39">
        <v>88829.2</v>
      </c>
      <c r="P57" s="116">
        <v>126.53</v>
      </c>
      <c r="Q57" s="78"/>
      <c r="R57" s="65"/>
    </row>
    <row r="58" spans="1:20" s="55" customFormat="1" ht="9">
      <c r="A58" s="54"/>
      <c r="B58" s="104" t="s">
        <v>16</v>
      </c>
      <c r="C58" s="112">
        <v>87064.11</v>
      </c>
      <c r="D58" s="112">
        <v>88783.73</v>
      </c>
      <c r="E58" s="112">
        <v>100256.79</v>
      </c>
      <c r="F58" s="112"/>
      <c r="G58" s="112"/>
      <c r="H58" s="112"/>
      <c r="I58" s="112"/>
      <c r="J58" s="112"/>
      <c r="K58" s="112"/>
      <c r="L58" s="112"/>
      <c r="M58" s="112"/>
      <c r="N58" s="112"/>
      <c r="O58" s="112">
        <v>91686.43</v>
      </c>
      <c r="P58" s="117">
        <v>130.51</v>
      </c>
      <c r="Q58" s="78"/>
      <c r="R58" s="65"/>
    </row>
    <row r="59" spans="1:20" s="55" customFormat="1" ht="9">
      <c r="A59" s="54"/>
      <c r="B59" s="102" t="s">
        <v>4</v>
      </c>
      <c r="C59" s="39">
        <v>48163.24</v>
      </c>
      <c r="D59" s="39">
        <v>54414.93</v>
      </c>
      <c r="E59" s="39">
        <v>56600.28</v>
      </c>
      <c r="F59" s="39"/>
      <c r="G59" s="39"/>
      <c r="H59" s="39"/>
      <c r="I59" s="39"/>
      <c r="J59" s="39"/>
      <c r="K59" s="39"/>
      <c r="L59" s="39"/>
      <c r="M59" s="39"/>
      <c r="N59" s="39"/>
      <c r="O59" s="39">
        <v>53002.54</v>
      </c>
      <c r="P59" s="116">
        <v>75.55</v>
      </c>
      <c r="Q59" s="78"/>
      <c r="R59" s="65"/>
    </row>
    <row r="60" spans="1:20" s="55" customFormat="1" ht="9">
      <c r="A60" s="54"/>
      <c r="B60" s="104" t="s">
        <v>5</v>
      </c>
      <c r="C60" s="112">
        <v>40303.33</v>
      </c>
      <c r="D60" s="112">
        <v>37768.39</v>
      </c>
      <c r="E60" s="112">
        <v>42901.75</v>
      </c>
      <c r="F60" s="112"/>
      <c r="G60" s="112"/>
      <c r="H60" s="112"/>
      <c r="I60" s="112"/>
      <c r="J60" s="112"/>
      <c r="K60" s="112"/>
      <c r="L60" s="112"/>
      <c r="M60" s="112"/>
      <c r="N60" s="112"/>
      <c r="O60" s="112">
        <v>40346.980000000003</v>
      </c>
      <c r="P60" s="117">
        <v>57.49</v>
      </c>
      <c r="Q60" s="78"/>
      <c r="R60" s="65"/>
    </row>
    <row r="61" spans="1:20" s="55" customFormat="1" ht="9">
      <c r="A61" s="54"/>
      <c r="B61" s="237" t="s">
        <v>6</v>
      </c>
      <c r="C61" s="224">
        <v>44283.54</v>
      </c>
      <c r="D61" s="224">
        <v>42616.14</v>
      </c>
      <c r="E61" s="224">
        <v>51557.2</v>
      </c>
      <c r="F61" s="224"/>
      <c r="G61" s="224"/>
      <c r="H61" s="224"/>
      <c r="I61" s="224"/>
      <c r="J61" s="224"/>
      <c r="K61" s="224"/>
      <c r="L61" s="224"/>
      <c r="M61" s="224"/>
      <c r="N61" s="224"/>
      <c r="O61" s="224">
        <v>45994.58</v>
      </c>
      <c r="P61" s="238">
        <v>65.52</v>
      </c>
      <c r="Q61" s="78"/>
      <c r="R61" s="65"/>
    </row>
    <row r="62" spans="1:20" s="55" customFormat="1" ht="9">
      <c r="A62" s="54"/>
      <c r="B62" s="226" t="s">
        <v>12</v>
      </c>
      <c r="C62" s="41">
        <v>31592.3</v>
      </c>
      <c r="D62" s="41">
        <v>28831.63</v>
      </c>
      <c r="E62" s="41">
        <v>34314.57</v>
      </c>
      <c r="F62" s="41"/>
      <c r="G62" s="41"/>
      <c r="H62" s="41"/>
      <c r="I62" s="41"/>
      <c r="J62" s="41"/>
      <c r="K62" s="41"/>
      <c r="L62" s="41"/>
      <c r="M62" s="41"/>
      <c r="N62" s="41"/>
      <c r="O62" s="41">
        <v>31473.85</v>
      </c>
      <c r="P62" s="239">
        <v>44.84</v>
      </c>
      <c r="Q62" s="78"/>
      <c r="R62" s="65"/>
      <c r="T62" s="80"/>
    </row>
    <row r="63" spans="1:20" s="55" customFormat="1" ht="9">
      <c r="A63" s="54"/>
      <c r="B63" s="237" t="s">
        <v>13</v>
      </c>
      <c r="C63" s="224">
        <v>44978.2</v>
      </c>
      <c r="D63" s="224">
        <v>44900.94</v>
      </c>
      <c r="E63" s="224">
        <v>43724.13</v>
      </c>
      <c r="F63" s="224"/>
      <c r="G63" s="224"/>
      <c r="H63" s="224"/>
      <c r="I63" s="224"/>
      <c r="J63" s="224"/>
      <c r="K63" s="224"/>
      <c r="L63" s="224"/>
      <c r="M63" s="224"/>
      <c r="N63" s="224"/>
      <c r="O63" s="224">
        <v>44536.15</v>
      </c>
      <c r="P63" s="238">
        <v>63.39</v>
      </c>
      <c r="Q63" s="78"/>
      <c r="R63" s="65"/>
    </row>
    <row r="64" spans="1:20" s="55" customFormat="1" ht="9">
      <c r="A64" s="54"/>
      <c r="B64" s="226" t="s">
        <v>14</v>
      </c>
      <c r="C64" s="41">
        <v>35739.120000000003</v>
      </c>
      <c r="D64" s="41">
        <v>33990.5</v>
      </c>
      <c r="E64" s="41">
        <v>41367.56</v>
      </c>
      <c r="F64" s="41"/>
      <c r="G64" s="41"/>
      <c r="H64" s="41"/>
      <c r="I64" s="41"/>
      <c r="J64" s="41"/>
      <c r="K64" s="41"/>
      <c r="L64" s="41"/>
      <c r="M64" s="41"/>
      <c r="N64" s="41"/>
      <c r="O64" s="41">
        <v>36690.78</v>
      </c>
      <c r="P64" s="239">
        <v>52.26</v>
      </c>
      <c r="Q64" s="78"/>
      <c r="R64" s="65"/>
    </row>
    <row r="65" spans="1:18" s="55" customFormat="1" ht="9">
      <c r="A65" s="54"/>
      <c r="B65" s="237" t="s">
        <v>38</v>
      </c>
      <c r="C65" s="224">
        <v>36453.69</v>
      </c>
      <c r="D65" s="224">
        <v>35474.85</v>
      </c>
      <c r="E65" s="224">
        <v>36385.29</v>
      </c>
      <c r="F65" s="224"/>
      <c r="G65" s="224"/>
      <c r="H65" s="224"/>
      <c r="I65" s="224"/>
      <c r="J65" s="224"/>
      <c r="K65" s="224"/>
      <c r="L65" s="224"/>
      <c r="M65" s="224"/>
      <c r="N65" s="224"/>
      <c r="O65" s="224">
        <v>36087.410000000003</v>
      </c>
      <c r="P65" s="238">
        <v>51.37</v>
      </c>
      <c r="Q65" s="78"/>
      <c r="R65" s="65"/>
    </row>
    <row r="66" spans="1:18" s="55" customFormat="1" ht="9">
      <c r="A66" s="54"/>
      <c r="B66" s="226" t="s">
        <v>120</v>
      </c>
      <c r="C66" s="41">
        <v>36574.46</v>
      </c>
      <c r="D66" s="41">
        <v>29423.77</v>
      </c>
      <c r="E66" s="41">
        <v>39462.959999999999</v>
      </c>
      <c r="F66" s="41"/>
      <c r="G66" s="41"/>
      <c r="H66" s="41"/>
      <c r="I66" s="41"/>
      <c r="J66" s="41"/>
      <c r="K66" s="41"/>
      <c r="L66" s="41"/>
      <c r="M66" s="41"/>
      <c r="N66" s="41"/>
      <c r="O66" s="41">
        <v>34273.89</v>
      </c>
      <c r="P66" s="239">
        <v>48.74</v>
      </c>
      <c r="Q66" s="78"/>
      <c r="R66" s="65"/>
    </row>
    <row r="67" spans="1:18" s="55" customFormat="1" ht="9">
      <c r="A67" s="54"/>
      <c r="B67" s="237" t="s">
        <v>118</v>
      </c>
      <c r="C67" s="224">
        <v>29843.11</v>
      </c>
      <c r="D67" s="224">
        <v>29504.75</v>
      </c>
      <c r="E67" s="224">
        <v>34432.04</v>
      </c>
      <c r="F67" s="224"/>
      <c r="G67" s="224"/>
      <c r="H67" s="224"/>
      <c r="I67" s="224"/>
      <c r="J67" s="224"/>
      <c r="K67" s="224"/>
      <c r="L67" s="224"/>
      <c r="M67" s="224"/>
      <c r="N67" s="224"/>
      <c r="O67" s="224">
        <v>31186.880000000001</v>
      </c>
      <c r="P67" s="238">
        <v>44.43</v>
      </c>
      <c r="Q67" s="78"/>
      <c r="R67" s="65"/>
    </row>
    <row r="68" spans="1:18" s="55" customFormat="1" ht="9">
      <c r="A68" s="54"/>
      <c r="B68" s="226" t="s">
        <v>15</v>
      </c>
      <c r="C68" s="41">
        <v>44034.27</v>
      </c>
      <c r="D68" s="41">
        <v>41622.76</v>
      </c>
      <c r="E68" s="41">
        <v>42708.06</v>
      </c>
      <c r="F68" s="41"/>
      <c r="G68" s="41"/>
      <c r="H68" s="41"/>
      <c r="I68" s="41"/>
      <c r="J68" s="41"/>
      <c r="K68" s="41"/>
      <c r="L68" s="41"/>
      <c r="M68" s="41"/>
      <c r="N68" s="41"/>
      <c r="O68" s="41">
        <v>42826.44</v>
      </c>
      <c r="P68" s="239">
        <v>60.97</v>
      </c>
      <c r="Q68" s="78"/>
      <c r="R68" s="65"/>
    </row>
    <row r="69" spans="1:18" s="55" customFormat="1" ht="9">
      <c r="A69" s="54"/>
      <c r="B69" s="90" t="s">
        <v>28</v>
      </c>
      <c r="C69" s="90">
        <v>53445.68</v>
      </c>
      <c r="D69" s="90">
        <v>50687.03</v>
      </c>
      <c r="E69" s="90">
        <v>58227.08</v>
      </c>
      <c r="F69" s="90"/>
      <c r="G69" s="90"/>
      <c r="H69" s="90"/>
      <c r="I69" s="90">
        <v>52296.74</v>
      </c>
      <c r="J69" s="90">
        <v>56146.77</v>
      </c>
      <c r="K69" s="90">
        <v>54098.9</v>
      </c>
      <c r="L69" s="90">
        <v>55295.31</v>
      </c>
      <c r="M69" s="90">
        <v>56104</v>
      </c>
      <c r="N69" s="90">
        <v>55927.79</v>
      </c>
      <c r="O69" s="90">
        <v>54013.07</v>
      </c>
      <c r="P69" s="110">
        <v>76.900000000000006</v>
      </c>
      <c r="Q69" s="78"/>
      <c r="R69" s="65"/>
    </row>
    <row r="70" spans="1:18" s="55" customFormat="1" ht="9">
      <c r="A70" s="54"/>
      <c r="B70" s="90" t="s">
        <v>29</v>
      </c>
      <c r="C70" s="110">
        <f t="shared" ref="C70:N70" si="5">C69/C71</f>
        <v>74.029614239213231</v>
      </c>
      <c r="D70" s="110">
        <f t="shared" si="5"/>
        <v>71.989954537400124</v>
      </c>
      <c r="E70" s="110">
        <f t="shared" si="5"/>
        <v>85.368472472408428</v>
      </c>
      <c r="F70" s="110">
        <f t="shared" si="5"/>
        <v>0</v>
      </c>
      <c r="G70" s="110">
        <f t="shared" si="5"/>
        <v>0</v>
      </c>
      <c r="H70" s="110">
        <f t="shared" si="5"/>
        <v>0</v>
      </c>
      <c r="I70" s="110">
        <f t="shared" si="5"/>
        <v>52296.74</v>
      </c>
      <c r="J70" s="110">
        <f t="shared" si="5"/>
        <v>56146.77</v>
      </c>
      <c r="K70" s="110">
        <f t="shared" si="5"/>
        <v>54098.9</v>
      </c>
      <c r="L70" s="110">
        <f t="shared" si="5"/>
        <v>55295.31</v>
      </c>
      <c r="M70" s="110">
        <f t="shared" si="5"/>
        <v>56104</v>
      </c>
      <c r="N70" s="110">
        <f t="shared" si="5"/>
        <v>55927.79</v>
      </c>
      <c r="O70" s="110">
        <v>76.900000000000006</v>
      </c>
      <c r="P70" s="90"/>
      <c r="Q70" s="78"/>
      <c r="R70" s="65"/>
    </row>
    <row r="71" spans="1:18" s="55" customFormat="1" ht="9">
      <c r="A71" s="54"/>
      <c r="B71" s="90" t="s">
        <v>30</v>
      </c>
      <c r="C71" s="106">
        <f t="shared" ref="C71:N71" si="6">C48</f>
        <v>721.95</v>
      </c>
      <c r="D71" s="106">
        <f t="shared" si="6"/>
        <v>704.08476190476188</v>
      </c>
      <c r="E71" s="106">
        <f t="shared" si="6"/>
        <v>682.06772727272732</v>
      </c>
      <c r="F71" s="106">
        <f t="shared" si="6"/>
        <v>1</v>
      </c>
      <c r="G71" s="106">
        <f t="shared" si="6"/>
        <v>1</v>
      </c>
      <c r="H71" s="106">
        <f t="shared" si="6"/>
        <v>1</v>
      </c>
      <c r="I71" s="106">
        <f t="shared" si="6"/>
        <v>1</v>
      </c>
      <c r="J71" s="106">
        <f t="shared" si="6"/>
        <v>1</v>
      </c>
      <c r="K71" s="106">
        <f t="shared" si="6"/>
        <v>1</v>
      </c>
      <c r="L71" s="106">
        <f t="shared" si="6"/>
        <v>1</v>
      </c>
      <c r="M71" s="106">
        <f t="shared" si="6"/>
        <v>1</v>
      </c>
      <c r="N71" s="106">
        <f t="shared" si="6"/>
        <v>1</v>
      </c>
      <c r="O71" s="106"/>
      <c r="P71" s="90"/>
      <c r="Q71" s="78"/>
      <c r="R71" s="82"/>
    </row>
    <row r="72" spans="1:18" s="56" customFormat="1" ht="18" customHeight="1">
      <c r="A72" s="54"/>
      <c r="B72" s="17"/>
      <c r="C72" s="17"/>
      <c r="D72" s="17"/>
      <c r="E72" s="17"/>
      <c r="F72" s="17"/>
      <c r="G72" s="17"/>
      <c r="H72" s="17"/>
      <c r="I72" s="17"/>
      <c r="J72" s="17"/>
      <c r="K72" s="17"/>
      <c r="L72" s="17"/>
      <c r="M72" s="17"/>
      <c r="N72" s="17"/>
      <c r="O72" s="17"/>
      <c r="P72" s="17"/>
      <c r="Q72" s="63"/>
      <c r="R72" s="54"/>
    </row>
    <row r="73" spans="1:18" s="56" customFormat="1" ht="18" customHeight="1">
      <c r="A73" s="54"/>
      <c r="B73" s="17"/>
      <c r="C73" s="17"/>
      <c r="D73" s="17"/>
      <c r="E73" s="17"/>
      <c r="F73" s="17"/>
      <c r="G73" s="17"/>
      <c r="H73" s="17"/>
      <c r="I73" s="17"/>
      <c r="J73" s="17"/>
      <c r="K73" s="17"/>
      <c r="L73" s="17"/>
      <c r="M73" s="17"/>
      <c r="N73" s="17"/>
      <c r="O73" s="17"/>
      <c r="P73" s="17"/>
      <c r="Q73" s="63"/>
      <c r="R73" s="54"/>
    </row>
    <row r="74" spans="1:18" s="56" customFormat="1" ht="16.5" customHeight="1">
      <c r="A74" s="54"/>
      <c r="B74" s="17"/>
      <c r="C74" s="17"/>
      <c r="D74" s="17"/>
      <c r="E74" s="17"/>
      <c r="F74" s="17"/>
      <c r="G74" s="17"/>
      <c r="H74" s="17"/>
      <c r="I74" s="17"/>
      <c r="J74" s="17"/>
      <c r="K74" s="17"/>
      <c r="L74" s="17"/>
      <c r="M74" s="17"/>
      <c r="N74" s="17"/>
      <c r="O74" s="17"/>
      <c r="P74" s="17"/>
      <c r="Q74" s="74"/>
      <c r="R74" s="54"/>
    </row>
  </sheetData>
  <mergeCells count="4">
    <mergeCell ref="O51:P51"/>
    <mergeCell ref="B8:O8"/>
    <mergeCell ref="B28:P28"/>
    <mergeCell ref="B50:P50"/>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rowBreaks count="1" manualBreakCount="1">
    <brk id="50" max="16383" man="1"/>
  </rowBreaks>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6"/>
  <sheetViews>
    <sheetView showGridLines="0" topLeftCell="A7" zoomScale="130" zoomScaleNormal="130" workbookViewId="0">
      <selection activeCell="R51" sqref="R51"/>
    </sheetView>
  </sheetViews>
  <sheetFormatPr baseColWidth="10" defaultColWidth="11.42578125" defaultRowHeight="14.25"/>
  <cols>
    <col min="1" max="1" width="4.140625" style="50" customWidth="1"/>
    <col min="2" max="2" width="21.28515625" style="17" customWidth="1"/>
    <col min="3" max="8" width="11.85546875" style="17" bestFit="1" customWidth="1"/>
    <col min="9" max="10" width="11.85546875" style="17" hidden="1" customWidth="1"/>
    <col min="11" max="11" width="11.7109375" style="17" hidden="1" customWidth="1"/>
    <col min="12" max="14" width="11.85546875" style="17" hidden="1" customWidth="1"/>
    <col min="15" max="15" width="13"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50"/>
    </row>
    <row r="2" spans="1:17" s="16" customFormat="1" ht="10.5" customHeight="1">
      <c r="A2" s="50"/>
    </row>
    <row r="3" spans="1:17" s="16" customFormat="1" ht="10.5" customHeight="1">
      <c r="A3" s="50"/>
    </row>
    <row r="4" spans="1:17" s="16" customFormat="1" ht="10.5" customHeight="1">
      <c r="A4" s="50"/>
    </row>
    <row r="5" spans="1:17" s="16" customFormat="1" ht="10.5" customHeight="1">
      <c r="A5" s="50"/>
    </row>
    <row r="6" spans="1:17" s="16" customFormat="1" ht="12.75" customHeight="1">
      <c r="A6" s="50"/>
    </row>
    <row r="7" spans="1:17" s="16" customFormat="1" ht="49.5" customHeight="1">
      <c r="A7" s="50"/>
    </row>
    <row r="8" spans="1:17" s="52" customFormat="1" ht="22.5" customHeight="1">
      <c r="A8" s="51"/>
      <c r="B8" s="291" t="s">
        <v>57</v>
      </c>
      <c r="C8" s="292"/>
      <c r="D8" s="292"/>
      <c r="E8" s="292"/>
      <c r="F8" s="292"/>
      <c r="G8" s="292"/>
      <c r="H8" s="292"/>
      <c r="I8" s="292"/>
      <c r="J8" s="292"/>
      <c r="K8" s="292"/>
      <c r="L8" s="292"/>
      <c r="M8" s="292"/>
      <c r="N8" s="292"/>
      <c r="O8" s="292"/>
      <c r="P8" s="293"/>
      <c r="Q8" s="73"/>
    </row>
    <row r="9" spans="1:17" s="52" customFormat="1" ht="11.25" customHeight="1">
      <c r="A9" s="51"/>
      <c r="B9" s="203" t="s">
        <v>24</v>
      </c>
      <c r="C9" s="45" t="s">
        <v>40</v>
      </c>
      <c r="D9" s="45" t="s">
        <v>41</v>
      </c>
      <c r="E9" s="45" t="s">
        <v>42</v>
      </c>
      <c r="F9" s="45" t="s">
        <v>43</v>
      </c>
      <c r="G9" s="220" t="s">
        <v>44</v>
      </c>
      <c r="H9" s="45" t="s">
        <v>45</v>
      </c>
      <c r="I9" s="45" t="s">
        <v>46</v>
      </c>
      <c r="J9" s="45" t="s">
        <v>47</v>
      </c>
      <c r="K9" s="45" t="s">
        <v>48</v>
      </c>
      <c r="L9" s="45" t="s">
        <v>73</v>
      </c>
      <c r="M9" s="45" t="s">
        <v>0</v>
      </c>
      <c r="N9" s="45" t="s">
        <v>1</v>
      </c>
      <c r="O9" s="45" t="s">
        <v>32</v>
      </c>
      <c r="P9" s="204" t="s">
        <v>33</v>
      </c>
      <c r="Q9" s="73"/>
    </row>
    <row r="10" spans="1:17" s="52" customFormat="1" ht="9" customHeight="1">
      <c r="A10" s="51"/>
      <c r="B10" s="205" t="s">
        <v>34</v>
      </c>
      <c r="C10" s="39">
        <v>13016158270</v>
      </c>
      <c r="D10" s="39">
        <v>12030211929</v>
      </c>
      <c r="E10" s="39">
        <v>13393421436</v>
      </c>
      <c r="F10" s="39"/>
      <c r="G10" s="39"/>
      <c r="H10" s="39"/>
      <c r="I10" s="39"/>
      <c r="J10" s="39"/>
      <c r="K10" s="39"/>
      <c r="L10" s="39"/>
      <c r="M10" s="39"/>
      <c r="N10" s="39"/>
      <c r="O10" s="81">
        <f>SUM(C10:N10)</f>
        <v>38439791635</v>
      </c>
      <c r="P10" s="211">
        <v>54751978.430000007</v>
      </c>
      <c r="Q10" s="73"/>
    </row>
    <row r="11" spans="1:17" s="52" customFormat="1" ht="9" customHeight="1">
      <c r="A11" s="51"/>
      <c r="B11" s="132" t="s">
        <v>3</v>
      </c>
      <c r="C11" s="112">
        <v>31905659760</v>
      </c>
      <c r="D11" s="112">
        <v>28057010730</v>
      </c>
      <c r="E11" s="112">
        <v>29363551600</v>
      </c>
      <c r="F11" s="112"/>
      <c r="G11" s="112"/>
      <c r="H11" s="112"/>
      <c r="I11" s="112"/>
      <c r="J11" s="112"/>
      <c r="K11" s="112"/>
      <c r="L11" s="112"/>
      <c r="M11" s="112"/>
      <c r="N11" s="112"/>
      <c r="O11" s="112">
        <f>SUM(C11:N11)</f>
        <v>89326222090</v>
      </c>
      <c r="P11" s="212">
        <v>127093421.34999999</v>
      </c>
      <c r="Q11" s="73"/>
    </row>
    <row r="12" spans="1:17" s="52" customFormat="1" ht="9" customHeight="1">
      <c r="A12" s="51"/>
      <c r="B12" s="206" t="s">
        <v>76</v>
      </c>
      <c r="C12" s="39">
        <v>10433738108</v>
      </c>
      <c r="D12" s="39">
        <v>9638692035</v>
      </c>
      <c r="E12" s="39">
        <v>11438677943</v>
      </c>
      <c r="F12" s="39"/>
      <c r="G12" s="39"/>
      <c r="H12" s="39"/>
      <c r="I12" s="39"/>
      <c r="J12" s="39"/>
      <c r="K12" s="39"/>
      <c r="L12" s="39"/>
      <c r="M12" s="39"/>
      <c r="N12" s="39"/>
      <c r="O12" s="81">
        <f t="shared" ref="O12:O25" si="0">SUM(C12:N12)</f>
        <v>31511108086</v>
      </c>
      <c r="P12" s="211">
        <v>44912426.939999998</v>
      </c>
      <c r="Q12" s="73"/>
    </row>
    <row r="13" spans="1:17" s="52" customFormat="1" ht="9" customHeight="1">
      <c r="A13" s="51"/>
      <c r="B13" s="132" t="s">
        <v>35</v>
      </c>
      <c r="C13" s="112">
        <v>8536861831</v>
      </c>
      <c r="D13" s="112">
        <v>8612174618</v>
      </c>
      <c r="E13" s="112">
        <v>7148290290</v>
      </c>
      <c r="F13" s="112"/>
      <c r="G13" s="112"/>
      <c r="H13" s="112"/>
      <c r="I13" s="112"/>
      <c r="J13" s="112"/>
      <c r="K13" s="112"/>
      <c r="L13" s="112"/>
      <c r="M13" s="112"/>
      <c r="N13" s="112"/>
      <c r="O13" s="112">
        <f t="shared" si="0"/>
        <v>24297326739</v>
      </c>
      <c r="P13" s="212">
        <v>34536780.409999996</v>
      </c>
      <c r="Q13" s="73"/>
    </row>
    <row r="14" spans="1:17" s="52" customFormat="1" ht="9" customHeight="1">
      <c r="A14" s="51"/>
      <c r="B14" s="205" t="s">
        <v>104</v>
      </c>
      <c r="C14" s="39">
        <v>34890797735</v>
      </c>
      <c r="D14" s="39">
        <v>33683056131</v>
      </c>
      <c r="E14" s="39">
        <v>34826513606</v>
      </c>
      <c r="F14" s="39"/>
      <c r="G14" s="39"/>
      <c r="H14" s="39"/>
      <c r="I14" s="39"/>
      <c r="J14" s="39"/>
      <c r="K14" s="39"/>
      <c r="L14" s="39"/>
      <c r="M14" s="39"/>
      <c r="N14" s="39"/>
      <c r="O14" s="81">
        <f t="shared" si="0"/>
        <v>103400367472</v>
      </c>
      <c r="P14" s="211">
        <v>147228240.34999999</v>
      </c>
      <c r="Q14" s="73"/>
    </row>
    <row r="15" spans="1:17" s="52" customFormat="1" ht="9" customHeight="1">
      <c r="A15" s="51"/>
      <c r="B15" s="132" t="s">
        <v>16</v>
      </c>
      <c r="C15" s="112">
        <v>90295124354</v>
      </c>
      <c r="D15" s="112">
        <v>76802717899</v>
      </c>
      <c r="E15" s="112">
        <v>86524239012</v>
      </c>
      <c r="F15" s="112"/>
      <c r="G15" s="112"/>
      <c r="H15" s="112"/>
      <c r="I15" s="112"/>
      <c r="J15" s="112"/>
      <c r="K15" s="112"/>
      <c r="L15" s="112"/>
      <c r="M15" s="112"/>
      <c r="N15" s="112"/>
      <c r="O15" s="112">
        <f t="shared" si="0"/>
        <v>253622081265</v>
      </c>
      <c r="P15" s="212">
        <v>361008584.81</v>
      </c>
      <c r="Q15" s="73"/>
    </row>
    <row r="16" spans="1:17" s="52" customFormat="1" ht="9" customHeight="1">
      <c r="A16" s="51"/>
      <c r="B16" s="205" t="s">
        <v>4</v>
      </c>
      <c r="C16" s="39">
        <v>5906640975</v>
      </c>
      <c r="D16" s="39">
        <v>6028410755</v>
      </c>
      <c r="E16" s="39">
        <v>6281385660</v>
      </c>
      <c r="F16" s="39"/>
      <c r="G16" s="39"/>
      <c r="H16" s="39"/>
      <c r="I16" s="39"/>
      <c r="J16" s="39"/>
      <c r="K16" s="39"/>
      <c r="L16" s="39"/>
      <c r="M16" s="39"/>
      <c r="N16" s="39"/>
      <c r="O16" s="81">
        <f t="shared" si="0"/>
        <v>18216437390</v>
      </c>
      <c r="P16" s="211">
        <v>25952890.699999999</v>
      </c>
      <c r="Q16" s="73"/>
    </row>
    <row r="17" spans="1:256" s="52" customFormat="1" ht="9" customHeight="1">
      <c r="A17" s="51"/>
      <c r="B17" s="132" t="s">
        <v>5</v>
      </c>
      <c r="C17" s="112">
        <v>12045091096</v>
      </c>
      <c r="D17" s="112">
        <v>11840231658</v>
      </c>
      <c r="E17" s="112">
        <v>13170353227</v>
      </c>
      <c r="F17" s="112"/>
      <c r="G17" s="112"/>
      <c r="H17" s="112"/>
      <c r="I17" s="112"/>
      <c r="J17" s="112"/>
      <c r="K17" s="112"/>
      <c r="L17" s="112"/>
      <c r="M17" s="112"/>
      <c r="N17" s="112"/>
      <c r="O17" s="112">
        <f t="shared" si="0"/>
        <v>37055675981</v>
      </c>
      <c r="P17" s="212">
        <v>52810044.049999997</v>
      </c>
      <c r="Q17" s="73"/>
    </row>
    <row r="18" spans="1:256" s="52" customFormat="1" ht="9" customHeight="1">
      <c r="A18" s="51"/>
      <c r="B18" s="242" t="s">
        <v>6</v>
      </c>
      <c r="C18" s="224">
        <v>46983635342</v>
      </c>
      <c r="D18" s="224">
        <v>43965984495</v>
      </c>
      <c r="E18" s="224">
        <v>44118255007</v>
      </c>
      <c r="F18" s="224"/>
      <c r="G18" s="224"/>
      <c r="H18" s="224"/>
      <c r="I18" s="224"/>
      <c r="J18" s="224"/>
      <c r="K18" s="224"/>
      <c r="L18" s="224"/>
      <c r="M18" s="224"/>
      <c r="N18" s="224"/>
      <c r="O18" s="224">
        <f t="shared" si="0"/>
        <v>135067874844</v>
      </c>
      <c r="P18" s="243">
        <v>192206058.24000001</v>
      </c>
      <c r="Q18" s="73"/>
    </row>
    <row r="19" spans="1:256" s="52" customFormat="1" ht="9" customHeight="1">
      <c r="A19" s="51"/>
      <c r="B19" s="240" t="s">
        <v>12</v>
      </c>
      <c r="C19" s="41">
        <v>4363205320</v>
      </c>
      <c r="D19" s="41">
        <v>4353989235</v>
      </c>
      <c r="E19" s="41">
        <v>4077191105</v>
      </c>
      <c r="F19" s="41"/>
      <c r="G19" s="41"/>
      <c r="H19" s="41"/>
      <c r="I19" s="41"/>
      <c r="J19" s="41"/>
      <c r="K19" s="41"/>
      <c r="L19" s="41"/>
      <c r="M19" s="41"/>
      <c r="N19" s="41"/>
      <c r="O19" s="227">
        <f t="shared" si="0"/>
        <v>12794385660</v>
      </c>
      <c r="P19" s="241">
        <v>18205230.91</v>
      </c>
      <c r="Q19" s="73"/>
    </row>
    <row r="20" spans="1:256" s="52" customFormat="1" ht="9" customHeight="1">
      <c r="A20" s="51"/>
      <c r="B20" s="242" t="s">
        <v>13</v>
      </c>
      <c r="C20" s="224">
        <v>27343427260</v>
      </c>
      <c r="D20" s="224">
        <v>25914403385</v>
      </c>
      <c r="E20" s="224">
        <v>27021157530</v>
      </c>
      <c r="F20" s="224"/>
      <c r="G20" s="224"/>
      <c r="H20" s="224"/>
      <c r="I20" s="224"/>
      <c r="J20" s="224"/>
      <c r="K20" s="224"/>
      <c r="L20" s="224"/>
      <c r="M20" s="224"/>
      <c r="N20" s="224"/>
      <c r="O20" s="224">
        <f t="shared" si="0"/>
        <v>80278988175</v>
      </c>
      <c r="P20" s="243">
        <v>114296737.83</v>
      </c>
      <c r="Q20" s="73"/>
    </row>
    <row r="21" spans="1:256" s="52" customFormat="1" ht="9" customHeight="1">
      <c r="A21" s="51"/>
      <c r="B21" s="240" t="s">
        <v>14</v>
      </c>
      <c r="C21" s="41">
        <v>16115980015</v>
      </c>
      <c r="D21" s="41">
        <v>18953527960</v>
      </c>
      <c r="E21" s="41">
        <v>17498433500</v>
      </c>
      <c r="F21" s="41"/>
      <c r="G21" s="41"/>
      <c r="H21" s="41"/>
      <c r="I21" s="41"/>
      <c r="J21" s="41"/>
      <c r="K21" s="41"/>
      <c r="L21" s="41"/>
      <c r="M21" s="41"/>
      <c r="N21" s="41"/>
      <c r="O21" s="227">
        <f t="shared" si="0"/>
        <v>52567941475</v>
      </c>
      <c r="P21" s="241">
        <v>74897211.109999999</v>
      </c>
      <c r="Q21" s="73"/>
    </row>
    <row r="22" spans="1:256" s="52" customFormat="1" ht="9" customHeight="1">
      <c r="A22" s="51"/>
      <c r="B22" s="242" t="s">
        <v>38</v>
      </c>
      <c r="C22" s="224">
        <v>8680434611</v>
      </c>
      <c r="D22" s="224">
        <v>8910557021</v>
      </c>
      <c r="E22" s="224">
        <v>8726315568</v>
      </c>
      <c r="F22" s="224"/>
      <c r="G22" s="224"/>
      <c r="H22" s="224"/>
      <c r="I22" s="224"/>
      <c r="J22" s="224"/>
      <c r="K22" s="224"/>
      <c r="L22" s="224"/>
      <c r="M22" s="224"/>
      <c r="N22" s="224"/>
      <c r="O22" s="224">
        <f t="shared" si="0"/>
        <v>26317307200</v>
      </c>
      <c r="P22" s="243">
        <v>37473026.359999999</v>
      </c>
      <c r="Q22" s="73"/>
    </row>
    <row r="23" spans="1:256" s="52" customFormat="1" ht="9" customHeight="1">
      <c r="A23" s="51"/>
      <c r="B23" s="240" t="s">
        <v>120</v>
      </c>
      <c r="C23" s="41">
        <v>3634109501</v>
      </c>
      <c r="D23" s="41">
        <v>3972184200</v>
      </c>
      <c r="E23" s="41">
        <v>3651929296</v>
      </c>
      <c r="F23" s="41"/>
      <c r="G23" s="41"/>
      <c r="H23" s="41"/>
      <c r="I23" s="41"/>
      <c r="J23" s="41"/>
      <c r="K23" s="41"/>
      <c r="L23" s="41"/>
      <c r="M23" s="41"/>
      <c r="N23" s="41"/>
      <c r="O23" s="227">
        <f t="shared" si="0"/>
        <v>11258222997</v>
      </c>
      <c r="P23" s="241">
        <v>16029572.439999999</v>
      </c>
      <c r="Q23" s="73"/>
    </row>
    <row r="24" spans="1:256" s="52" customFormat="1" ht="9" customHeight="1">
      <c r="A24" s="51"/>
      <c r="B24" s="242" t="s">
        <v>118</v>
      </c>
      <c r="C24" s="224">
        <v>6034500910</v>
      </c>
      <c r="D24" s="224">
        <v>5643558510</v>
      </c>
      <c r="E24" s="224">
        <v>5742903220</v>
      </c>
      <c r="F24" s="224"/>
      <c r="G24" s="224"/>
      <c r="H24" s="224"/>
      <c r="I24" s="224"/>
      <c r="J24" s="224"/>
      <c r="K24" s="224"/>
      <c r="L24" s="224"/>
      <c r="M24" s="224"/>
      <c r="N24" s="224"/>
      <c r="O24" s="224">
        <f t="shared" si="0"/>
        <v>17420962640</v>
      </c>
      <c r="P24" s="243">
        <v>24793909.68</v>
      </c>
      <c r="Q24" s="73"/>
    </row>
    <row r="25" spans="1:256" s="52" customFormat="1" ht="9" customHeight="1">
      <c r="A25" s="51"/>
      <c r="B25" s="240" t="s">
        <v>15</v>
      </c>
      <c r="C25" s="41">
        <v>18328432565</v>
      </c>
      <c r="D25" s="41">
        <v>17302835420</v>
      </c>
      <c r="E25" s="41">
        <v>19299913400</v>
      </c>
      <c r="F25" s="41"/>
      <c r="G25" s="41"/>
      <c r="H25" s="41"/>
      <c r="I25" s="41"/>
      <c r="J25" s="41"/>
      <c r="K25" s="41"/>
      <c r="L25" s="41"/>
      <c r="M25" s="41"/>
      <c r="N25" s="41"/>
      <c r="O25" s="227">
        <f t="shared" si="0"/>
        <v>54931181385</v>
      </c>
      <c r="P25" s="241">
        <v>78258514.439999998</v>
      </c>
      <c r="Q25" s="73"/>
    </row>
    <row r="26" spans="1:256" s="52" customFormat="1" ht="9" customHeight="1">
      <c r="A26" s="51"/>
      <c r="B26" s="213" t="s">
        <v>7</v>
      </c>
      <c r="C26" s="143">
        <f t="shared" ref="C26:N26" si="1">SUM(C10:C25)</f>
        <v>338513797653</v>
      </c>
      <c r="D26" s="143">
        <f t="shared" si="1"/>
        <v>315709545981</v>
      </c>
      <c r="E26" s="143">
        <f t="shared" si="1"/>
        <v>332282531400</v>
      </c>
      <c r="F26" s="143">
        <f t="shared" si="1"/>
        <v>0</v>
      </c>
      <c r="G26" s="143">
        <f t="shared" si="1"/>
        <v>0</v>
      </c>
      <c r="H26" s="143">
        <f t="shared" si="1"/>
        <v>0</v>
      </c>
      <c r="I26" s="143">
        <f t="shared" si="1"/>
        <v>0</v>
      </c>
      <c r="J26" s="143">
        <f t="shared" si="1"/>
        <v>0</v>
      </c>
      <c r="K26" s="143">
        <f t="shared" si="1"/>
        <v>0</v>
      </c>
      <c r="L26" s="143">
        <f t="shared" si="1"/>
        <v>0</v>
      </c>
      <c r="M26" s="143">
        <f t="shared" si="1"/>
        <v>0</v>
      </c>
      <c r="N26" s="143">
        <f t="shared" si="1"/>
        <v>0</v>
      </c>
      <c r="O26" s="143">
        <f>SUM(C26:N26)</f>
        <v>986505875034</v>
      </c>
      <c r="P26" s="214">
        <f>SUM(P10:P25)</f>
        <v>1404454628.05</v>
      </c>
      <c r="Q26" s="73"/>
    </row>
    <row r="27" spans="1:256" s="55" customFormat="1" ht="18" customHeight="1">
      <c r="A27" s="54"/>
      <c r="B27" s="213" t="s">
        <v>8</v>
      </c>
      <c r="C27" s="143">
        <f t="shared" ref="C27:N27" si="2">ROUND(C26/C28,2)</f>
        <v>468888146.89999998</v>
      </c>
      <c r="D27" s="143">
        <f t="shared" si="2"/>
        <v>448397072.43000001</v>
      </c>
      <c r="E27" s="143">
        <f t="shared" si="2"/>
        <v>487169408.72000003</v>
      </c>
      <c r="F27" s="143">
        <f t="shared" si="2"/>
        <v>0</v>
      </c>
      <c r="G27" s="143">
        <f t="shared" si="2"/>
        <v>0</v>
      </c>
      <c r="H27" s="143">
        <f t="shared" si="2"/>
        <v>0</v>
      </c>
      <c r="I27" s="143">
        <f t="shared" si="2"/>
        <v>0</v>
      </c>
      <c r="J27" s="143">
        <f t="shared" si="2"/>
        <v>0</v>
      </c>
      <c r="K27" s="143">
        <f t="shared" si="2"/>
        <v>0</v>
      </c>
      <c r="L27" s="143">
        <f t="shared" si="2"/>
        <v>0</v>
      </c>
      <c r="M27" s="143">
        <f t="shared" si="2"/>
        <v>0</v>
      </c>
      <c r="N27" s="143">
        <f t="shared" si="2"/>
        <v>0</v>
      </c>
      <c r="O27" s="143">
        <f>SUM(C27:N27)</f>
        <v>1404454628.05</v>
      </c>
      <c r="P27" s="214"/>
      <c r="Q27" s="63"/>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row>
    <row r="28" spans="1:256" s="56" customFormat="1" ht="18" customHeight="1">
      <c r="A28" s="54"/>
      <c r="B28" s="215" t="s">
        <v>30</v>
      </c>
      <c r="C28" s="216">
        <f>Visitas!C48</f>
        <v>721.95</v>
      </c>
      <c r="D28" s="216">
        <f>Visitas!D48</f>
        <v>704.08476190476188</v>
      </c>
      <c r="E28" s="216">
        <f>Visitas!E48</f>
        <v>682.06772727272732</v>
      </c>
      <c r="F28" s="216">
        <f>Visitas!F48</f>
        <v>1</v>
      </c>
      <c r="G28" s="216">
        <f>Visitas!G48</f>
        <v>1</v>
      </c>
      <c r="H28" s="216">
        <f>Visitas!H48</f>
        <v>1</v>
      </c>
      <c r="I28" s="216">
        <f>Visitas!I48</f>
        <v>1</v>
      </c>
      <c r="J28" s="216">
        <f>Visitas!J48</f>
        <v>1</v>
      </c>
      <c r="K28" s="216">
        <f>Visitas!K48</f>
        <v>1</v>
      </c>
      <c r="L28" s="216">
        <f>Visitas!L48</f>
        <v>1</v>
      </c>
      <c r="M28" s="216">
        <f>Visitas!M48</f>
        <v>1</v>
      </c>
      <c r="N28" s="216">
        <f>Visitas!N48</f>
        <v>1</v>
      </c>
      <c r="O28" s="217"/>
      <c r="P28" s="218"/>
      <c r="Q28" s="63"/>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row>
    <row r="29" spans="1:256" s="56" customFormat="1" ht="16.5" customHeight="1">
      <c r="A29" s="54"/>
      <c r="B29" s="16"/>
      <c r="C29" s="16"/>
      <c r="D29" s="16"/>
      <c r="E29" s="16"/>
      <c r="F29" s="16"/>
      <c r="G29" s="16"/>
      <c r="H29" s="16"/>
      <c r="I29" s="16"/>
      <c r="J29" s="16"/>
      <c r="K29" s="16"/>
      <c r="L29" s="16"/>
      <c r="M29" s="16"/>
      <c r="N29" s="16"/>
      <c r="O29" s="16"/>
      <c r="P29" s="16"/>
      <c r="Q29" s="74"/>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c r="IU29" s="52"/>
      <c r="IV29" s="52"/>
    </row>
    <row r="30" spans="1:256" s="16" customFormat="1" ht="22.5" customHeight="1">
      <c r="A30" s="50"/>
      <c r="B30" s="291" t="s">
        <v>122</v>
      </c>
      <c r="C30" s="292"/>
      <c r="D30" s="292"/>
      <c r="E30" s="292"/>
      <c r="F30" s="292"/>
      <c r="G30" s="292"/>
      <c r="H30" s="292"/>
      <c r="I30" s="292"/>
      <c r="J30" s="292"/>
      <c r="K30" s="292"/>
      <c r="L30" s="292"/>
      <c r="M30" s="292"/>
      <c r="N30" s="292"/>
      <c r="O30" s="292"/>
      <c r="P30" s="293"/>
      <c r="R30" s="57"/>
    </row>
    <row r="31" spans="1:256" s="52" customFormat="1" ht="22.5" customHeight="1">
      <c r="A31" s="51"/>
      <c r="B31" s="203" t="s">
        <v>24</v>
      </c>
      <c r="C31" s="45" t="s">
        <v>40</v>
      </c>
      <c r="D31" s="45" t="s">
        <v>41</v>
      </c>
      <c r="E31" s="45" t="s">
        <v>42</v>
      </c>
      <c r="F31" s="45" t="s">
        <v>43</v>
      </c>
      <c r="G31" s="220" t="s">
        <v>44</v>
      </c>
      <c r="H31" s="45" t="s">
        <v>45</v>
      </c>
      <c r="I31" s="45" t="s">
        <v>46</v>
      </c>
      <c r="J31" s="45" t="s">
        <v>47</v>
      </c>
      <c r="K31" s="45" t="s">
        <v>48</v>
      </c>
      <c r="L31" s="45" t="s">
        <v>73</v>
      </c>
      <c r="M31" s="45" t="s">
        <v>0</v>
      </c>
      <c r="N31" s="45" t="s">
        <v>1</v>
      </c>
      <c r="O31" s="220" t="s">
        <v>25</v>
      </c>
      <c r="P31" s="220" t="s">
        <v>124</v>
      </c>
      <c r="Q31" s="16"/>
      <c r="R31" s="202"/>
    </row>
    <row r="32" spans="1:256" s="52" customFormat="1" ht="9" customHeight="1">
      <c r="A32" s="51"/>
      <c r="B32" s="205" t="s">
        <v>34</v>
      </c>
      <c r="C32" s="107">
        <v>0.93359999999999999</v>
      </c>
      <c r="D32" s="107">
        <v>0.93620000000000003</v>
      </c>
      <c r="E32" s="107">
        <v>0.93840000000000001</v>
      </c>
      <c r="F32" s="107"/>
      <c r="G32" s="107"/>
      <c r="H32" s="107"/>
      <c r="I32" s="107"/>
      <c r="J32" s="107"/>
      <c r="K32" s="107"/>
      <c r="L32" s="107"/>
      <c r="M32" s="107"/>
      <c r="N32" s="107"/>
      <c r="O32" s="107">
        <v>0.93610000000000004</v>
      </c>
      <c r="P32" s="107">
        <v>0.93140000000000001</v>
      </c>
      <c r="Q32" s="16"/>
      <c r="R32" s="201"/>
    </row>
    <row r="33" spans="1:19" s="52" customFormat="1" ht="9" customHeight="1">
      <c r="A33" s="51"/>
      <c r="B33" s="132" t="s">
        <v>3</v>
      </c>
      <c r="C33" s="108">
        <v>0.93589999999999995</v>
      </c>
      <c r="D33" s="108">
        <v>0.93330000000000002</v>
      </c>
      <c r="E33" s="108">
        <v>0.93659999999999999</v>
      </c>
      <c r="F33" s="108"/>
      <c r="G33" s="108"/>
      <c r="H33" s="108"/>
      <c r="I33" s="108"/>
      <c r="J33" s="108"/>
      <c r="K33" s="108"/>
      <c r="L33" s="108"/>
      <c r="M33" s="108"/>
      <c r="N33" s="108"/>
      <c r="O33" s="108">
        <v>0.93530000000000002</v>
      </c>
      <c r="P33" s="108">
        <v>0.93110000000000004</v>
      </c>
      <c r="R33" s="109"/>
      <c r="S33" s="109"/>
    </row>
    <row r="34" spans="1:19" s="52" customFormat="1" ht="9" customHeight="1">
      <c r="A34" s="51"/>
      <c r="B34" s="206" t="s">
        <v>76</v>
      </c>
      <c r="C34" s="107">
        <v>0.93440000000000001</v>
      </c>
      <c r="D34" s="107">
        <v>0.93640000000000001</v>
      </c>
      <c r="E34" s="107">
        <v>0.93920000000000003</v>
      </c>
      <c r="F34" s="107"/>
      <c r="G34" s="107"/>
      <c r="H34" s="107"/>
      <c r="I34" s="107"/>
      <c r="J34" s="107"/>
      <c r="K34" s="107"/>
      <c r="L34" s="107"/>
      <c r="M34" s="107"/>
      <c r="N34" s="107"/>
      <c r="O34" s="107">
        <v>0.93679999999999997</v>
      </c>
      <c r="P34" s="107">
        <v>0.92879999999999996</v>
      </c>
      <c r="R34" s="109"/>
      <c r="S34" s="109"/>
    </row>
    <row r="35" spans="1:19" s="52" customFormat="1" ht="9" customHeight="1">
      <c r="A35" s="51"/>
      <c r="B35" s="132" t="s">
        <v>35</v>
      </c>
      <c r="C35" s="108">
        <v>0.92989999999999995</v>
      </c>
      <c r="D35" s="108">
        <v>0.92669999999999997</v>
      </c>
      <c r="E35" s="108">
        <v>0.92500000000000004</v>
      </c>
      <c r="F35" s="108"/>
      <c r="G35" s="108"/>
      <c r="H35" s="108"/>
      <c r="I35" s="108"/>
      <c r="J35" s="108"/>
      <c r="K35" s="108"/>
      <c r="L35" s="108"/>
      <c r="M35" s="108"/>
      <c r="N35" s="108"/>
      <c r="O35" s="108">
        <v>0.92730000000000001</v>
      </c>
      <c r="P35" s="108">
        <v>0.92859999999999998</v>
      </c>
      <c r="R35" s="109"/>
      <c r="S35" s="109"/>
    </row>
    <row r="36" spans="1:19" s="52" customFormat="1" ht="9" customHeight="1">
      <c r="A36" s="51"/>
      <c r="B36" s="205" t="s">
        <v>104</v>
      </c>
      <c r="C36" s="107">
        <v>0.93669999999999998</v>
      </c>
      <c r="D36" s="107">
        <v>0.93940000000000001</v>
      </c>
      <c r="E36" s="167">
        <v>0.93369999999999997</v>
      </c>
      <c r="F36" s="107"/>
      <c r="G36" s="107"/>
      <c r="H36" s="107"/>
      <c r="I36" s="107"/>
      <c r="J36" s="107"/>
      <c r="K36" s="107"/>
      <c r="L36" s="107"/>
      <c r="M36" s="107"/>
      <c r="N36" s="107"/>
      <c r="O36" s="107">
        <v>0.93659999999999999</v>
      </c>
      <c r="P36" s="107">
        <v>0.93759999999999999</v>
      </c>
      <c r="R36" s="109"/>
      <c r="S36" s="109"/>
    </row>
    <row r="37" spans="1:19" s="52" customFormat="1" ht="9" customHeight="1">
      <c r="A37" s="51"/>
      <c r="B37" s="132" t="s">
        <v>16</v>
      </c>
      <c r="C37" s="108">
        <v>0.9425</v>
      </c>
      <c r="D37" s="108">
        <v>0.94179999999999997</v>
      </c>
      <c r="E37" s="144">
        <v>0.94269999999999998</v>
      </c>
      <c r="F37" s="144"/>
      <c r="G37" s="144"/>
      <c r="H37" s="108"/>
      <c r="I37" s="108"/>
      <c r="J37" s="108"/>
      <c r="K37" s="108"/>
      <c r="L37" s="108"/>
      <c r="M37" s="108"/>
      <c r="N37" s="108"/>
      <c r="O37" s="108">
        <v>0.94240000000000002</v>
      </c>
      <c r="P37" s="108">
        <v>0.9405</v>
      </c>
      <c r="R37" s="109"/>
      <c r="S37" s="109"/>
    </row>
    <row r="38" spans="1:19" s="52" customFormat="1" ht="9" customHeight="1">
      <c r="A38" s="51"/>
      <c r="B38" s="205" t="s">
        <v>4</v>
      </c>
      <c r="C38" s="107">
        <v>0.92630000000000001</v>
      </c>
      <c r="D38" s="107">
        <v>0.91810000000000003</v>
      </c>
      <c r="E38" s="107">
        <v>0.9264</v>
      </c>
      <c r="F38" s="107"/>
      <c r="G38" s="107"/>
      <c r="H38" s="107"/>
      <c r="I38" s="107"/>
      <c r="J38" s="107"/>
      <c r="K38" s="107"/>
      <c r="L38" s="107"/>
      <c r="M38" s="107"/>
      <c r="N38" s="107"/>
      <c r="O38" s="107">
        <v>0.92359999999999998</v>
      </c>
      <c r="P38" s="107">
        <v>0.9274</v>
      </c>
      <c r="R38" s="109"/>
      <c r="S38" s="109"/>
    </row>
    <row r="39" spans="1:19" s="52" customFormat="1" ht="9" customHeight="1">
      <c r="A39" s="51"/>
      <c r="B39" s="132" t="s">
        <v>5</v>
      </c>
      <c r="C39" s="108">
        <v>0.93440000000000001</v>
      </c>
      <c r="D39" s="108">
        <v>0.93810000000000004</v>
      </c>
      <c r="E39" s="144">
        <v>0.93540000000000001</v>
      </c>
      <c r="F39" s="144"/>
      <c r="G39" s="144"/>
      <c r="H39" s="144"/>
      <c r="I39" s="108"/>
      <c r="J39" s="108"/>
      <c r="K39" s="108"/>
      <c r="L39" s="108"/>
      <c r="M39" s="108"/>
      <c r="N39" s="108"/>
      <c r="O39" s="108">
        <v>0.93589999999999995</v>
      </c>
      <c r="P39" s="108">
        <v>0.93710000000000004</v>
      </c>
      <c r="R39" s="109"/>
      <c r="S39" s="109"/>
    </row>
    <row r="40" spans="1:19" s="52" customFormat="1" ht="9" customHeight="1">
      <c r="A40" s="51"/>
      <c r="B40" s="242" t="s">
        <v>6</v>
      </c>
      <c r="C40" s="107">
        <v>0.93779999999999997</v>
      </c>
      <c r="D40" s="107">
        <v>0.93830000000000002</v>
      </c>
      <c r="E40" s="225">
        <v>0.93330000000000002</v>
      </c>
      <c r="F40" s="225"/>
      <c r="G40" s="225"/>
      <c r="H40" s="107"/>
      <c r="I40" s="107"/>
      <c r="J40" s="107"/>
      <c r="K40" s="107"/>
      <c r="L40" s="107"/>
      <c r="M40" s="107"/>
      <c r="N40" s="107"/>
      <c r="O40" s="107">
        <v>0.9365</v>
      </c>
      <c r="P40" s="107">
        <v>0.93610000000000004</v>
      </c>
      <c r="R40" s="109"/>
      <c r="S40" s="109"/>
    </row>
    <row r="41" spans="1:19" s="52" customFormat="1" ht="9" customHeight="1">
      <c r="A41" s="51"/>
      <c r="B41" s="240" t="s">
        <v>12</v>
      </c>
      <c r="C41" s="108">
        <v>0.93799999999999994</v>
      </c>
      <c r="D41" s="108">
        <v>0.93479999999999996</v>
      </c>
      <c r="E41" s="108">
        <v>0.93440000000000001</v>
      </c>
      <c r="F41" s="108"/>
      <c r="G41" s="108"/>
      <c r="H41" s="108"/>
      <c r="I41" s="108"/>
      <c r="J41" s="108"/>
      <c r="K41" s="108"/>
      <c r="L41" s="108"/>
      <c r="M41" s="108"/>
      <c r="N41" s="108"/>
      <c r="O41" s="108">
        <v>0.93579999999999997</v>
      </c>
      <c r="P41" s="108">
        <v>0.93600000000000005</v>
      </c>
      <c r="R41" s="109"/>
      <c r="S41" s="109"/>
    </row>
    <row r="42" spans="1:19" s="52" customFormat="1" ht="9" customHeight="1">
      <c r="A42" s="51"/>
      <c r="B42" s="242" t="s">
        <v>13</v>
      </c>
      <c r="C42" s="107">
        <v>0.93940000000000001</v>
      </c>
      <c r="D42" s="107">
        <v>0.93720000000000003</v>
      </c>
      <c r="E42" s="107">
        <v>0.94010000000000005</v>
      </c>
      <c r="F42" s="107"/>
      <c r="G42" s="107"/>
      <c r="H42" s="107"/>
      <c r="I42" s="107"/>
      <c r="J42" s="107"/>
      <c r="K42" s="107"/>
      <c r="L42" s="107"/>
      <c r="M42" s="107"/>
      <c r="N42" s="107"/>
      <c r="O42" s="107">
        <v>0.93889999999999996</v>
      </c>
      <c r="P42" s="107">
        <v>0.94010000000000005</v>
      </c>
      <c r="R42" s="109"/>
      <c r="S42" s="109"/>
    </row>
    <row r="43" spans="1:19" s="52" customFormat="1" ht="9" customHeight="1">
      <c r="A43" s="51"/>
      <c r="B43" s="240" t="s">
        <v>14</v>
      </c>
      <c r="C43" s="108">
        <v>0.94210000000000005</v>
      </c>
      <c r="D43" s="108">
        <v>0.94389999999999996</v>
      </c>
      <c r="E43" s="108">
        <v>0.94220000000000004</v>
      </c>
      <c r="F43" s="108"/>
      <c r="G43" s="108"/>
      <c r="H43" s="108"/>
      <c r="I43" s="108"/>
      <c r="J43" s="108"/>
      <c r="K43" s="108"/>
      <c r="L43" s="108"/>
      <c r="M43" s="108"/>
      <c r="N43" s="108"/>
      <c r="O43" s="108">
        <v>0.94279999999999997</v>
      </c>
      <c r="P43" s="108">
        <v>0.94210000000000005</v>
      </c>
      <c r="R43" s="109"/>
      <c r="S43" s="109"/>
    </row>
    <row r="44" spans="1:19" s="52" customFormat="1" ht="9" customHeight="1">
      <c r="A44" s="51"/>
      <c r="B44" s="242" t="s">
        <v>38</v>
      </c>
      <c r="C44" s="107">
        <v>0.9335</v>
      </c>
      <c r="D44" s="107">
        <v>0.93320000000000003</v>
      </c>
      <c r="E44" s="107">
        <v>0.93669999999999998</v>
      </c>
      <c r="F44" s="107"/>
      <c r="G44" s="107"/>
      <c r="H44" s="107"/>
      <c r="I44" s="107"/>
      <c r="J44" s="107"/>
      <c r="K44" s="107"/>
      <c r="L44" s="107"/>
      <c r="M44" s="107"/>
      <c r="N44" s="107"/>
      <c r="O44" s="107">
        <v>0.9345</v>
      </c>
      <c r="P44" s="107">
        <v>0.93400000000000005</v>
      </c>
      <c r="R44" s="109"/>
      <c r="S44" s="109"/>
    </row>
    <row r="45" spans="1:19" s="52" customFormat="1" ht="9" customHeight="1">
      <c r="A45" s="51"/>
      <c r="B45" s="240" t="s">
        <v>120</v>
      </c>
      <c r="C45" s="108">
        <v>0.9224</v>
      </c>
      <c r="D45" s="108">
        <v>0.92600000000000005</v>
      </c>
      <c r="E45" s="108">
        <v>0.93220000000000003</v>
      </c>
      <c r="F45" s="108"/>
      <c r="G45" s="108"/>
      <c r="H45" s="108"/>
      <c r="I45" s="108"/>
      <c r="J45" s="108"/>
      <c r="K45" s="108"/>
      <c r="L45" s="108"/>
      <c r="M45" s="108"/>
      <c r="N45" s="108"/>
      <c r="O45" s="108">
        <v>0.92689999999999995</v>
      </c>
      <c r="P45" s="108">
        <v>0.92830000000000001</v>
      </c>
      <c r="R45" s="109"/>
      <c r="S45" s="109"/>
    </row>
    <row r="46" spans="1:19" s="52" customFormat="1" ht="9" customHeight="1">
      <c r="A46" s="51"/>
      <c r="B46" s="242" t="s">
        <v>118</v>
      </c>
      <c r="C46" s="107">
        <v>0.9415</v>
      </c>
      <c r="D46" s="107">
        <v>0.94099999999999995</v>
      </c>
      <c r="E46" s="107">
        <v>0.94320000000000004</v>
      </c>
      <c r="F46" s="107"/>
      <c r="G46" s="107"/>
      <c r="H46" s="107"/>
      <c r="I46" s="107"/>
      <c r="J46" s="107"/>
      <c r="K46" s="107"/>
      <c r="L46" s="107"/>
      <c r="M46" s="107"/>
      <c r="N46" s="107"/>
      <c r="O46" s="107">
        <v>0.94189999999999996</v>
      </c>
      <c r="P46" s="107">
        <v>0.94510000000000005</v>
      </c>
      <c r="R46" s="109"/>
      <c r="S46" s="109"/>
    </row>
    <row r="47" spans="1:19" s="52" customFormat="1" ht="9" customHeight="1">
      <c r="A47" s="51"/>
      <c r="B47" s="240" t="s">
        <v>15</v>
      </c>
      <c r="C47" s="108">
        <v>0.92479999999999996</v>
      </c>
      <c r="D47" s="108">
        <v>0.93149999999999999</v>
      </c>
      <c r="E47" s="108">
        <v>0.93</v>
      </c>
      <c r="F47" s="108"/>
      <c r="G47" s="108"/>
      <c r="H47" s="108"/>
      <c r="I47" s="108"/>
      <c r="J47" s="108"/>
      <c r="K47" s="108"/>
      <c r="L47" s="108"/>
      <c r="M47" s="108"/>
      <c r="N47" s="108"/>
      <c r="O47" s="108">
        <v>0.92869999999999997</v>
      </c>
      <c r="P47" s="108">
        <v>0.92869999999999997</v>
      </c>
      <c r="R47" s="109"/>
      <c r="S47" s="109"/>
    </row>
    <row r="48" spans="1:19" s="52" customFormat="1" ht="9" customHeight="1">
      <c r="A48" s="51"/>
      <c r="B48" s="207" t="s">
        <v>2</v>
      </c>
      <c r="C48" s="111">
        <v>0.93740000000000001</v>
      </c>
      <c r="D48" s="111">
        <v>0.93759999999999999</v>
      </c>
      <c r="E48" s="129">
        <v>0.93730000000000002</v>
      </c>
      <c r="F48" s="129">
        <v>0.93789999999999996</v>
      </c>
      <c r="G48" s="129">
        <v>0.93710000000000004</v>
      </c>
      <c r="H48" s="129">
        <v>0.93730000000000002</v>
      </c>
      <c r="I48" s="111">
        <v>0.93740000000000001</v>
      </c>
      <c r="J48" s="111">
        <v>0.93859999999999999</v>
      </c>
      <c r="K48" s="111">
        <v>0.93869999999999998</v>
      </c>
      <c r="L48" s="111">
        <v>0.93820000000000003</v>
      </c>
      <c r="M48" s="111">
        <v>0.93700000000000006</v>
      </c>
      <c r="N48" s="111">
        <v>0.93779999999999997</v>
      </c>
      <c r="O48" s="111">
        <v>0.93740000000000001</v>
      </c>
      <c r="P48" s="111">
        <v>0.9365</v>
      </c>
      <c r="R48" s="109"/>
      <c r="S48" s="109"/>
    </row>
    <row r="49" spans="1:23" s="52" customFormat="1" ht="9" customHeight="1">
      <c r="A49" s="51"/>
      <c r="B49" s="208" t="s">
        <v>26</v>
      </c>
      <c r="C49" s="209">
        <f t="shared" ref="C49:P49" si="3">MAX(C32:C47)</f>
        <v>0.9425</v>
      </c>
      <c r="D49" s="209">
        <f t="shared" si="3"/>
        <v>0.94389999999999996</v>
      </c>
      <c r="E49" s="209">
        <f t="shared" si="3"/>
        <v>0.94320000000000004</v>
      </c>
      <c r="F49" s="209">
        <f t="shared" si="3"/>
        <v>0</v>
      </c>
      <c r="G49" s="209">
        <f t="shared" si="3"/>
        <v>0</v>
      </c>
      <c r="H49" s="209">
        <f t="shared" si="3"/>
        <v>0</v>
      </c>
      <c r="I49" s="209">
        <f t="shared" si="3"/>
        <v>0</v>
      </c>
      <c r="J49" s="209">
        <f t="shared" si="3"/>
        <v>0</v>
      </c>
      <c r="K49" s="209">
        <f t="shared" si="3"/>
        <v>0</v>
      </c>
      <c r="L49" s="209">
        <f t="shared" si="3"/>
        <v>0</v>
      </c>
      <c r="M49" s="209">
        <f t="shared" si="3"/>
        <v>0</v>
      </c>
      <c r="N49" s="209">
        <f t="shared" si="3"/>
        <v>0</v>
      </c>
      <c r="O49" s="209">
        <f t="shared" si="3"/>
        <v>0.94279999999999997</v>
      </c>
      <c r="P49" s="210">
        <f t="shared" si="3"/>
        <v>0.94510000000000005</v>
      </c>
      <c r="R49" s="109"/>
      <c r="S49" s="109"/>
    </row>
    <row r="50" spans="1:23" s="52" customFormat="1" ht="18" customHeight="1">
      <c r="A50" s="51"/>
      <c r="B50" s="200" t="s">
        <v>123</v>
      </c>
      <c r="C50" s="16"/>
      <c r="D50" s="16"/>
      <c r="E50" s="16"/>
      <c r="F50" s="16"/>
      <c r="G50" s="16"/>
      <c r="H50" s="16"/>
      <c r="I50" s="16"/>
      <c r="J50" s="16"/>
      <c r="K50" s="16"/>
      <c r="L50" s="16"/>
      <c r="M50" s="16"/>
      <c r="N50" s="16"/>
      <c r="O50" s="58"/>
      <c r="P50" s="16"/>
      <c r="R50" s="109"/>
      <c r="S50" s="109"/>
      <c r="T50" s="109"/>
      <c r="U50" s="109"/>
      <c r="V50" s="109"/>
      <c r="W50" s="109"/>
    </row>
    <row r="51" spans="1:23" s="52" customFormat="1" ht="16.5" customHeight="1">
      <c r="A51" s="51"/>
      <c r="B51" s="17"/>
      <c r="C51" s="17"/>
      <c r="D51" s="17"/>
      <c r="E51" s="17"/>
      <c r="F51" s="17"/>
      <c r="G51" s="17"/>
      <c r="H51" s="17"/>
      <c r="I51" s="17"/>
      <c r="J51" s="17"/>
      <c r="K51" s="17"/>
      <c r="L51" s="17"/>
      <c r="M51" s="17"/>
      <c r="N51" s="17"/>
      <c r="O51" s="17"/>
      <c r="P51" s="17"/>
      <c r="Q51" s="16"/>
    </row>
    <row r="52" spans="1:23" s="16" customFormat="1">
      <c r="A52" s="50"/>
      <c r="B52" s="17"/>
      <c r="C52" s="17"/>
      <c r="D52" s="17"/>
      <c r="E52" s="17"/>
      <c r="F52" s="17"/>
      <c r="G52" s="17"/>
      <c r="H52" s="17"/>
      <c r="I52" s="17"/>
      <c r="J52" s="17"/>
      <c r="K52" s="17"/>
      <c r="L52" s="17"/>
      <c r="M52" s="17"/>
      <c r="N52" s="17"/>
      <c r="O52" s="17"/>
      <c r="P52" s="17"/>
    </row>
    <row r="62" spans="1:23" ht="15">
      <c r="B62" s="199"/>
    </row>
    <row r="63" spans="1:23" ht="15">
      <c r="B63" s="199"/>
    </row>
    <row r="64" spans="1:23" ht="15">
      <c r="B64" s="294"/>
      <c r="C64" s="294"/>
      <c r="D64" s="294"/>
      <c r="E64" s="294"/>
      <c r="F64" s="294"/>
    </row>
    <row r="66" ht="158.44999999999999" customHeight="1"/>
  </sheetData>
  <mergeCells count="3">
    <mergeCell ref="B8:P8"/>
    <mergeCell ref="B64:F64"/>
    <mergeCell ref="B30:P30"/>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showGridLines="0" tabSelected="1" zoomScale="115" zoomScaleNormal="115" workbookViewId="0">
      <selection activeCell="S43" sqref="S43"/>
    </sheetView>
  </sheetViews>
  <sheetFormatPr baseColWidth="10" defaultColWidth="11.42578125" defaultRowHeight="14.25"/>
  <cols>
    <col min="1" max="1" width="4.140625" style="50" customWidth="1"/>
    <col min="2" max="2" width="25.7109375" style="17" customWidth="1"/>
    <col min="3" max="8" width="11.140625" style="17" bestFit="1" customWidth="1"/>
    <col min="9" max="14" width="11.140625" style="17" hidden="1" customWidth="1"/>
    <col min="15" max="15" width="12" style="17" bestFit="1" customWidth="1"/>
    <col min="16" max="16" width="10.7109375" style="50"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56" customFormat="1" ht="22.5" customHeight="1">
      <c r="A8" s="54"/>
      <c r="B8" s="258" t="s">
        <v>53</v>
      </c>
      <c r="C8" s="258"/>
      <c r="D8" s="258"/>
      <c r="E8" s="258"/>
      <c r="F8" s="258"/>
      <c r="G8" s="258"/>
      <c r="H8" s="258"/>
      <c r="I8" s="258"/>
      <c r="J8" s="258"/>
      <c r="K8" s="258"/>
      <c r="L8" s="258"/>
      <c r="M8" s="258"/>
      <c r="N8" s="258"/>
      <c r="O8" s="259"/>
      <c r="P8" s="54"/>
      <c r="Q8" s="54"/>
    </row>
    <row r="9" spans="1:18" s="56" customFormat="1" ht="11.25">
      <c r="A9" s="54"/>
      <c r="B9" s="67"/>
      <c r="C9" s="59" t="s">
        <v>40</v>
      </c>
      <c r="D9" s="59" t="s">
        <v>41</v>
      </c>
      <c r="E9" s="59" t="s">
        <v>42</v>
      </c>
      <c r="F9" s="59" t="s">
        <v>43</v>
      </c>
      <c r="G9" s="59" t="s">
        <v>44</v>
      </c>
      <c r="H9" s="59" t="s">
        <v>45</v>
      </c>
      <c r="I9" s="59" t="s">
        <v>46</v>
      </c>
      <c r="J9" s="59" t="s">
        <v>47</v>
      </c>
      <c r="K9" s="59" t="s">
        <v>48</v>
      </c>
      <c r="L9" s="59" t="s">
        <v>73</v>
      </c>
      <c r="M9" s="59" t="s">
        <v>74</v>
      </c>
      <c r="N9" s="59" t="s">
        <v>75</v>
      </c>
      <c r="O9" s="68" t="s">
        <v>2</v>
      </c>
      <c r="P9" s="54"/>
      <c r="Q9" s="54"/>
    </row>
    <row r="10" spans="1:18" s="56" customFormat="1" ht="11.25" customHeight="1">
      <c r="A10" s="54"/>
      <c r="B10" s="138" t="s">
        <v>59</v>
      </c>
      <c r="C10" s="69">
        <f>+'Ingresos Brutos del Juego'!C26</f>
        <v>25784654070</v>
      </c>
      <c r="D10" s="69">
        <f>+'Ingresos Brutos del Juego'!D26</f>
        <v>23931425697</v>
      </c>
      <c r="E10" s="69">
        <f>+'Ingresos Brutos del Juego'!E26</f>
        <v>25480751902</v>
      </c>
      <c r="F10" s="69">
        <f>+'Ingresos Brutos del Juego'!F26</f>
        <v>0</v>
      </c>
      <c r="G10" s="69">
        <f>+'Ingresos Brutos del Juego'!G26</f>
        <v>0</v>
      </c>
      <c r="H10" s="69">
        <f>+'Ingresos Brutos del Juego'!H26</f>
        <v>0</v>
      </c>
      <c r="I10" s="69">
        <f>+'Ingresos Brutos del Juego'!I26</f>
        <v>0</v>
      </c>
      <c r="J10" s="69">
        <f>+'Ingresos Brutos del Juego'!J26</f>
        <v>0</v>
      </c>
      <c r="K10" s="69">
        <f>+'Ingresos Brutos del Juego'!K26</f>
        <v>0</v>
      </c>
      <c r="L10" s="69">
        <f>+'Ingresos Brutos del Juego'!L26</f>
        <v>0</v>
      </c>
      <c r="M10" s="69">
        <f>+'Ingresos Brutos del Juego'!M26</f>
        <v>0</v>
      </c>
      <c r="N10" s="69">
        <f>+'Ingresos Brutos del Juego'!N26</f>
        <v>0</v>
      </c>
      <c r="O10" s="69">
        <f>SUM(C10:N10)</f>
        <v>75196831669</v>
      </c>
      <c r="P10" s="54"/>
      <c r="Q10" s="54"/>
      <c r="R10" s="55"/>
    </row>
    <row r="11" spans="1:18" s="56" customFormat="1" ht="11.25" customHeight="1">
      <c r="A11" s="54"/>
      <c r="B11" s="103" t="s">
        <v>17</v>
      </c>
      <c r="C11" s="115">
        <f>+Impuestos!C26</f>
        <v>4261248498</v>
      </c>
      <c r="D11" s="115">
        <f>+Impuestos!D26</f>
        <v>3955874690</v>
      </c>
      <c r="E11" s="115">
        <f>+Impuestos!E26</f>
        <v>4210968112</v>
      </c>
      <c r="F11" s="115">
        <f>+Impuestos!F26</f>
        <v>0</v>
      </c>
      <c r="G11" s="115">
        <f>+Impuestos!G26</f>
        <v>0</v>
      </c>
      <c r="H11" s="115">
        <f>+Impuestos!H26</f>
        <v>0</v>
      </c>
      <c r="I11" s="115">
        <f>+Impuestos!I26</f>
        <v>0</v>
      </c>
      <c r="J11" s="115">
        <f>+Impuestos!J26</f>
        <v>0</v>
      </c>
      <c r="K11" s="115">
        <f>+Impuestos!K26</f>
        <v>0</v>
      </c>
      <c r="L11" s="115">
        <f>+Impuestos!L26</f>
        <v>0</v>
      </c>
      <c r="M11" s="115">
        <f>+Impuestos!M26</f>
        <v>0</v>
      </c>
      <c r="N11" s="115">
        <f>+Impuestos!N26</f>
        <v>0</v>
      </c>
      <c r="O11" s="115">
        <f>SUM(C11:N11)</f>
        <v>12428091300</v>
      </c>
      <c r="P11" s="54"/>
      <c r="Q11" s="54"/>
      <c r="R11" s="55"/>
    </row>
    <row r="12" spans="1:18" s="56" customFormat="1" ht="11.25" customHeight="1">
      <c r="A12" s="54"/>
      <c r="B12" s="98" t="s">
        <v>18</v>
      </c>
      <c r="C12" s="39">
        <f>+Impuestos!C48</f>
        <v>4116877541</v>
      </c>
      <c r="D12" s="39">
        <f>+Impuestos!D48</f>
        <v>3820983933</v>
      </c>
      <c r="E12" s="39">
        <f>+Impuestos!E48</f>
        <v>4068355346</v>
      </c>
      <c r="F12" s="39">
        <f>+Impuestos!F48</f>
        <v>0</v>
      </c>
      <c r="G12" s="39">
        <f>+Impuestos!G48</f>
        <v>0</v>
      </c>
      <c r="H12" s="39">
        <f>+Impuestos!H48</f>
        <v>0</v>
      </c>
      <c r="I12" s="39">
        <f>+Impuestos!I48</f>
        <v>0</v>
      </c>
      <c r="J12" s="39">
        <f>+Impuestos!J48</f>
        <v>0</v>
      </c>
      <c r="K12" s="39">
        <f>+Impuestos!K48</f>
        <v>0</v>
      </c>
      <c r="L12" s="39">
        <f>+Impuestos!L48</f>
        <v>0</v>
      </c>
      <c r="M12" s="39">
        <f>+Impuestos!M48</f>
        <v>0</v>
      </c>
      <c r="N12" s="39">
        <f>+Impuestos!N48</f>
        <v>0</v>
      </c>
      <c r="O12" s="39">
        <f>SUM(C12:N12)</f>
        <v>12006216820</v>
      </c>
      <c r="P12" s="54"/>
      <c r="Q12" s="54"/>
      <c r="R12" s="55"/>
    </row>
    <row r="13" spans="1:18" s="56" customFormat="1" ht="11.25" customHeight="1">
      <c r="A13" s="54"/>
      <c r="B13" s="128" t="s">
        <v>27</v>
      </c>
      <c r="C13" s="169">
        <f>+Visitas!C26</f>
        <v>482446</v>
      </c>
      <c r="D13" s="169">
        <f>+Visitas!D26</f>
        <v>472141</v>
      </c>
      <c r="E13" s="169">
        <f>+Visitas!E26</f>
        <v>437610</v>
      </c>
      <c r="F13" s="169">
        <f>+Visitas!F26</f>
        <v>0</v>
      </c>
      <c r="G13" s="169">
        <f>+Visitas!G26</f>
        <v>0</v>
      </c>
      <c r="H13" s="169">
        <f>+Visitas!H26</f>
        <v>0</v>
      </c>
      <c r="I13" s="169">
        <f>+Visitas!I26</f>
        <v>0</v>
      </c>
      <c r="J13" s="169">
        <f>+Visitas!J26</f>
        <v>0</v>
      </c>
      <c r="K13" s="169">
        <f>+Visitas!K26</f>
        <v>0</v>
      </c>
      <c r="L13" s="169">
        <f>+Visitas!L26</f>
        <v>0</v>
      </c>
      <c r="M13" s="169">
        <f>+Visitas!M26</f>
        <v>0</v>
      </c>
      <c r="N13" s="169">
        <f>+Visitas!N26</f>
        <v>0</v>
      </c>
      <c r="O13" s="126">
        <f>SUM(C13:N13)</f>
        <v>1392197</v>
      </c>
      <c r="P13" s="54"/>
      <c r="Q13" s="54"/>
      <c r="R13" s="55"/>
    </row>
    <row r="14" spans="1:18" s="56" customFormat="1" ht="11.25" customHeight="1">
      <c r="A14" s="54"/>
      <c r="B14" s="139" t="s">
        <v>9</v>
      </c>
      <c r="C14" s="170">
        <f>+Visitas!C46</f>
        <v>1518185194</v>
      </c>
      <c r="D14" s="170">
        <f>+Visitas!D46</f>
        <v>1485756905</v>
      </c>
      <c r="E14" s="170">
        <f>+Visitas!E46</f>
        <v>1383985387</v>
      </c>
      <c r="F14" s="170">
        <f>+Visitas!F46</f>
        <v>0</v>
      </c>
      <c r="G14" s="170">
        <f>+Visitas!G46</f>
        <v>0</v>
      </c>
      <c r="H14" s="170">
        <f>+Visitas!H46</f>
        <v>0</v>
      </c>
      <c r="I14" s="170">
        <f>+Visitas!I46</f>
        <v>0</v>
      </c>
      <c r="J14" s="170">
        <f>+Visitas!J46</f>
        <v>0</v>
      </c>
      <c r="K14" s="170">
        <f>+Visitas!K46</f>
        <v>0</v>
      </c>
      <c r="L14" s="170">
        <f>+Visitas!L46</f>
        <v>0</v>
      </c>
      <c r="M14" s="170">
        <f>+Visitas!M46</f>
        <v>0</v>
      </c>
      <c r="N14" s="170">
        <f>+Visitas!N46</f>
        <v>0</v>
      </c>
      <c r="O14" s="127">
        <f>SUM(C14:N14)</f>
        <v>4387927486</v>
      </c>
      <c r="P14" s="54"/>
      <c r="Q14" s="54"/>
      <c r="R14" s="55"/>
    </row>
    <row r="15" spans="1:18" s="56" customFormat="1" ht="11.25" customHeight="1">
      <c r="A15" s="54"/>
      <c r="B15" s="145" t="s">
        <v>10</v>
      </c>
      <c r="C15" s="168">
        <f>+Visitas!C69</f>
        <v>53445.68</v>
      </c>
      <c r="D15" s="168">
        <f>+Visitas!D69</f>
        <v>50687.03</v>
      </c>
      <c r="E15" s="168">
        <f>+Visitas!E69</f>
        <v>58227.08</v>
      </c>
      <c r="F15" s="168"/>
      <c r="G15" s="168"/>
      <c r="H15" s="168"/>
      <c r="I15" s="168"/>
      <c r="J15" s="168"/>
      <c r="K15" s="168"/>
      <c r="L15" s="168"/>
      <c r="M15" s="168"/>
      <c r="N15" s="168"/>
      <c r="O15" s="133">
        <f>+O10/O13</f>
        <v>54013.068315044497</v>
      </c>
      <c r="P15" s="54"/>
      <c r="Q15" s="54"/>
      <c r="R15" s="55"/>
    </row>
    <row r="16" spans="1:18" s="56" customFormat="1" ht="11.25" customHeight="1">
      <c r="A16" s="54"/>
      <c r="B16" s="172" t="s">
        <v>85</v>
      </c>
      <c r="C16" s="171">
        <f>+'Retorno Máquinas'!C48</f>
        <v>0.93740000000000001</v>
      </c>
      <c r="D16" s="171">
        <f>+'Retorno Máquinas'!D48</f>
        <v>0.93759999999999999</v>
      </c>
      <c r="E16" s="171">
        <f>+'Retorno Máquinas'!E48</f>
        <v>0.93730000000000002</v>
      </c>
      <c r="F16" s="171"/>
      <c r="G16" s="171"/>
      <c r="H16" s="171"/>
      <c r="I16" s="171"/>
      <c r="J16" s="171"/>
      <c r="K16" s="171"/>
      <c r="L16" s="171"/>
      <c r="M16" s="171"/>
      <c r="N16" s="171"/>
      <c r="O16" s="171">
        <f>+'Retorno Máquinas'!O48</f>
        <v>0.93740000000000001</v>
      </c>
      <c r="P16" s="54"/>
      <c r="Q16" s="54"/>
      <c r="R16" s="55"/>
    </row>
    <row r="17" spans="1:18" s="56" customFormat="1" ht="30" customHeight="1">
      <c r="A17" s="64"/>
      <c r="B17" s="60"/>
      <c r="C17" s="49"/>
      <c r="D17" s="61"/>
      <c r="E17" s="61"/>
      <c r="F17" s="61"/>
      <c r="G17" s="61"/>
      <c r="H17" s="61"/>
      <c r="I17" s="61"/>
      <c r="J17" s="61"/>
      <c r="K17" s="61"/>
      <c r="L17" s="61"/>
      <c r="M17" s="61"/>
      <c r="N17" s="61"/>
      <c r="O17" s="62"/>
      <c r="P17" s="64"/>
      <c r="Q17" s="54"/>
      <c r="R17" s="55"/>
    </row>
    <row r="18" spans="1:18" s="56" customFormat="1" ht="22.5" customHeight="1">
      <c r="A18" s="54"/>
      <c r="B18" s="258" t="s">
        <v>54</v>
      </c>
      <c r="C18" s="258"/>
      <c r="D18" s="258"/>
      <c r="E18" s="258"/>
      <c r="F18" s="258"/>
      <c r="G18" s="258"/>
      <c r="H18" s="258"/>
      <c r="I18" s="258"/>
      <c r="J18" s="258"/>
      <c r="K18" s="258"/>
      <c r="L18" s="258"/>
      <c r="M18" s="258"/>
      <c r="N18" s="258"/>
      <c r="O18" s="259"/>
      <c r="P18" s="54"/>
      <c r="Q18" s="54"/>
      <c r="R18" s="55"/>
    </row>
    <row r="19" spans="1:18" s="56" customFormat="1" ht="11.25">
      <c r="A19" s="54"/>
      <c r="B19" s="67"/>
      <c r="C19" s="59" t="s">
        <v>40</v>
      </c>
      <c r="D19" s="59" t="s">
        <v>41</v>
      </c>
      <c r="E19" s="59" t="s">
        <v>42</v>
      </c>
      <c r="F19" s="59" t="s">
        <v>43</v>
      </c>
      <c r="G19" s="59" t="s">
        <v>44</v>
      </c>
      <c r="H19" s="59" t="s">
        <v>45</v>
      </c>
      <c r="I19" s="59" t="s">
        <v>46</v>
      </c>
      <c r="J19" s="59" t="s">
        <v>47</v>
      </c>
      <c r="K19" s="59" t="s">
        <v>48</v>
      </c>
      <c r="L19" s="59" t="s">
        <v>73</v>
      </c>
      <c r="M19" s="59" t="s">
        <v>74</v>
      </c>
      <c r="N19" s="59" t="s">
        <v>75</v>
      </c>
      <c r="O19" s="68" t="s">
        <v>2</v>
      </c>
      <c r="P19" s="54"/>
      <c r="Q19" s="54"/>
      <c r="R19" s="55"/>
    </row>
    <row r="20" spans="1:18" s="56" customFormat="1" ht="11.25" customHeight="1">
      <c r="A20" s="54"/>
      <c r="B20" s="140" t="s">
        <v>59</v>
      </c>
      <c r="C20" s="130">
        <f>+'Ingresos Brutos del Juego'!C27</f>
        <v>35715290.629544981</v>
      </c>
      <c r="D20" s="130">
        <f>+'Ingresos Brutos del Juego'!D27</f>
        <v>33989410.070824809</v>
      </c>
      <c r="E20" s="130">
        <f>+'Ingresos Brutos del Juego'!E27</f>
        <v>37358096.392986834</v>
      </c>
      <c r="F20" s="130">
        <f>+'Ingresos Brutos del Juego'!F27</f>
        <v>0</v>
      </c>
      <c r="G20" s="130">
        <f>+'Ingresos Brutos del Juego'!G27</f>
        <v>0</v>
      </c>
      <c r="H20" s="130">
        <f>+'Ingresos Brutos del Juego'!H27</f>
        <v>0</v>
      </c>
      <c r="I20" s="130">
        <f>+'Ingresos Brutos del Juego'!I27</f>
        <v>0</v>
      </c>
      <c r="J20" s="130">
        <f>+'Ingresos Brutos del Juego'!J27</f>
        <v>0</v>
      </c>
      <c r="K20" s="130">
        <f>+'Ingresos Brutos del Juego'!K27</f>
        <v>0</v>
      </c>
      <c r="L20" s="130">
        <f>+'Ingresos Brutos del Juego'!L27</f>
        <v>0</v>
      </c>
      <c r="M20" s="130">
        <f>+'Ingresos Brutos del Juego'!M27</f>
        <v>0</v>
      </c>
      <c r="N20" s="130">
        <f>+'Ingresos Brutos del Juego'!N27</f>
        <v>0</v>
      </c>
      <c r="O20" s="131">
        <f>SUM(C20:N20)</f>
        <v>107062797.09335662</v>
      </c>
      <c r="P20" s="54"/>
      <c r="Q20" s="65"/>
      <c r="R20" s="55"/>
    </row>
    <row r="21" spans="1:18" s="56" customFormat="1" ht="11.25" customHeight="1">
      <c r="A21" s="54"/>
      <c r="B21" s="132" t="s">
        <v>17</v>
      </c>
      <c r="C21" s="112">
        <f>+Impuestos!C27</f>
        <v>5902414.9844172029</v>
      </c>
      <c r="D21" s="112">
        <f>+Impuestos!D27</f>
        <v>5618463.7191950651</v>
      </c>
      <c r="E21" s="112">
        <f>+Impuestos!E27</f>
        <v>6173826.9436053066</v>
      </c>
      <c r="F21" s="112">
        <f>+Impuestos!F27</f>
        <v>0</v>
      </c>
      <c r="G21" s="112">
        <f>+Impuestos!G27</f>
        <v>0</v>
      </c>
      <c r="H21" s="112">
        <f>+Impuestos!H27</f>
        <v>0</v>
      </c>
      <c r="I21" s="112">
        <f>+Impuestos!I27</f>
        <v>0</v>
      </c>
      <c r="J21" s="112">
        <f>+Impuestos!J27</f>
        <v>0</v>
      </c>
      <c r="K21" s="112">
        <f>+Impuestos!K27</f>
        <v>0</v>
      </c>
      <c r="L21" s="112">
        <f>+Impuestos!L27</f>
        <v>0</v>
      </c>
      <c r="M21" s="112">
        <f>+Impuestos!M27</f>
        <v>0</v>
      </c>
      <c r="N21" s="112">
        <f>+Impuestos!N27</f>
        <v>0</v>
      </c>
      <c r="O21" s="133">
        <f>SUM(C21:N21)</f>
        <v>17694705.647217575</v>
      </c>
      <c r="P21" s="54"/>
      <c r="Q21" s="54"/>
      <c r="R21" s="55"/>
    </row>
    <row r="22" spans="1:18" s="56" customFormat="1" ht="11.25" customHeight="1">
      <c r="A22" s="54"/>
      <c r="B22" s="134" t="s">
        <v>18</v>
      </c>
      <c r="C22" s="135">
        <f>+Impuestos!C49</f>
        <v>5702441.3615901377</v>
      </c>
      <c r="D22" s="135">
        <f>+Impuestos!D49</f>
        <v>5426880.5969654629</v>
      </c>
      <c r="E22" s="135">
        <f>+Impuestos!E49</f>
        <v>5964738.0799960541</v>
      </c>
      <c r="F22" s="135">
        <f>+Impuestos!F49</f>
        <v>0</v>
      </c>
      <c r="G22" s="135">
        <f>+Impuestos!G49</f>
        <v>0</v>
      </c>
      <c r="H22" s="135">
        <f>+Impuestos!H49</f>
        <v>0</v>
      </c>
      <c r="I22" s="135">
        <f>+Impuestos!I49</f>
        <v>0</v>
      </c>
      <c r="J22" s="135">
        <f>+Impuestos!J49</f>
        <v>0</v>
      </c>
      <c r="K22" s="135">
        <f>+Impuestos!K49</f>
        <v>0</v>
      </c>
      <c r="L22" s="135">
        <f>+Impuestos!L49</f>
        <v>0</v>
      </c>
      <c r="M22" s="135">
        <f>+Impuestos!M49</f>
        <v>0</v>
      </c>
      <c r="N22" s="135">
        <f>+Impuestos!N49</f>
        <v>0</v>
      </c>
      <c r="O22" s="142">
        <f>SUM(C22:N22)</f>
        <v>17094060.038551655</v>
      </c>
      <c r="P22" s="54"/>
      <c r="Q22" s="54"/>
      <c r="R22" s="55"/>
    </row>
    <row r="23" spans="1:18" s="56" customFormat="1" ht="11.25" customHeight="1">
      <c r="A23" s="54"/>
      <c r="B23" s="132" t="s">
        <v>27</v>
      </c>
      <c r="C23" s="169">
        <f t="shared" ref="C23:H23" si="0">+C13</f>
        <v>482446</v>
      </c>
      <c r="D23" s="169">
        <f t="shared" si="0"/>
        <v>472141</v>
      </c>
      <c r="E23" s="169">
        <f t="shared" si="0"/>
        <v>437610</v>
      </c>
      <c r="F23" s="169">
        <f t="shared" si="0"/>
        <v>0</v>
      </c>
      <c r="G23" s="169">
        <f t="shared" si="0"/>
        <v>0</v>
      </c>
      <c r="H23" s="169">
        <f t="shared" si="0"/>
        <v>0</v>
      </c>
      <c r="I23" s="169">
        <f t="shared" ref="I23:J23" si="1">+I13</f>
        <v>0</v>
      </c>
      <c r="J23" s="169">
        <f t="shared" si="1"/>
        <v>0</v>
      </c>
      <c r="K23" s="169">
        <f t="shared" ref="K23:L23" si="2">+K13</f>
        <v>0</v>
      </c>
      <c r="L23" s="169">
        <f t="shared" si="2"/>
        <v>0</v>
      </c>
      <c r="M23" s="169">
        <f t="shared" ref="M23:N23" si="3">+M13</f>
        <v>0</v>
      </c>
      <c r="N23" s="169">
        <f t="shared" si="3"/>
        <v>0</v>
      </c>
      <c r="O23" s="133">
        <f>SUM(C23:N23)</f>
        <v>1392197</v>
      </c>
      <c r="P23" s="54"/>
      <c r="Q23" s="54"/>
      <c r="R23" s="55"/>
    </row>
    <row r="24" spans="1:18" s="56" customFormat="1" ht="11.25" customHeight="1">
      <c r="A24" s="54"/>
      <c r="B24" s="141" t="s">
        <v>9</v>
      </c>
      <c r="C24" s="70">
        <f>+Visitas!C47</f>
        <v>2102895.2060391991</v>
      </c>
      <c r="D24" s="70">
        <f>+Visitas!D47</f>
        <v>2110196.0806261152</v>
      </c>
      <c r="E24" s="70">
        <f>+Visitas!E47</f>
        <v>2029102.5827213905</v>
      </c>
      <c r="F24" s="70">
        <f>+Visitas!F47</f>
        <v>0</v>
      </c>
      <c r="G24" s="70">
        <f>+Visitas!G47</f>
        <v>0</v>
      </c>
      <c r="H24" s="70">
        <f>+Visitas!H47</f>
        <v>0</v>
      </c>
      <c r="I24" s="70">
        <f>+Visitas!I47</f>
        <v>0</v>
      </c>
      <c r="J24" s="70">
        <f>+Visitas!J47</f>
        <v>0</v>
      </c>
      <c r="K24" s="70">
        <f>+Visitas!K47</f>
        <v>0</v>
      </c>
      <c r="L24" s="70">
        <f>+Visitas!L47</f>
        <v>0</v>
      </c>
      <c r="M24" s="70">
        <f>+Visitas!M47</f>
        <v>0</v>
      </c>
      <c r="N24" s="70">
        <f>+Visitas!N47</f>
        <v>0</v>
      </c>
      <c r="O24" s="127">
        <f>SUM(C24:N24)</f>
        <v>6242193.8693867056</v>
      </c>
      <c r="P24" s="54"/>
      <c r="Q24" s="54"/>
      <c r="R24" s="55"/>
    </row>
    <row r="25" spans="1:18" s="56" customFormat="1" ht="11.25" customHeight="1">
      <c r="A25" s="54"/>
      <c r="B25" s="132" t="s">
        <v>10</v>
      </c>
      <c r="C25" s="136">
        <f>+Visitas!C70</f>
        <v>74.029614239213231</v>
      </c>
      <c r="D25" s="136">
        <f>+Visitas!D70</f>
        <v>71.989954537400124</v>
      </c>
      <c r="E25" s="136">
        <f>+Visitas!E70</f>
        <v>85.368472472408428</v>
      </c>
      <c r="F25" s="136"/>
      <c r="G25" s="136"/>
      <c r="H25" s="136"/>
      <c r="I25" s="136"/>
      <c r="J25" s="136"/>
      <c r="K25" s="136"/>
      <c r="L25" s="136"/>
      <c r="M25" s="136"/>
      <c r="N25" s="136"/>
      <c r="O25" s="137">
        <f>ROUND(+O20/O23,2)</f>
        <v>76.900000000000006</v>
      </c>
      <c r="P25" s="54"/>
      <c r="Q25" s="54"/>
      <c r="R25" s="55"/>
    </row>
    <row r="26" spans="1:18" s="56" customFormat="1" ht="11.25" customHeight="1">
      <c r="A26" s="54"/>
      <c r="B26" s="146" t="s">
        <v>85</v>
      </c>
      <c r="C26" s="149">
        <f t="shared" ref="C26:E26" si="4">+C16</f>
        <v>0.93740000000000001</v>
      </c>
      <c r="D26" s="149">
        <f t="shared" si="4"/>
        <v>0.93759999999999999</v>
      </c>
      <c r="E26" s="149">
        <f t="shared" si="4"/>
        <v>0.93730000000000002</v>
      </c>
      <c r="F26" s="149"/>
      <c r="G26" s="149"/>
      <c r="H26" s="149"/>
      <c r="I26" s="149"/>
      <c r="J26" s="149"/>
      <c r="K26" s="149"/>
      <c r="L26" s="149"/>
      <c r="M26" s="149"/>
      <c r="N26" s="149"/>
      <c r="O26" s="149">
        <f>+'Retorno Máquinas'!O48</f>
        <v>0.93740000000000001</v>
      </c>
      <c r="P26" s="54"/>
      <c r="Q26" s="54"/>
      <c r="R26" s="55"/>
    </row>
    <row r="27" spans="1:18" s="56" customFormat="1" ht="11.25" customHeight="1">
      <c r="A27" s="54"/>
      <c r="B27" s="147" t="s">
        <v>31</v>
      </c>
      <c r="C27" s="148">
        <f>+C38</f>
        <v>721.95</v>
      </c>
      <c r="D27" s="148">
        <f t="shared" ref="D27:N27" si="5">+D38</f>
        <v>704.08476190476188</v>
      </c>
      <c r="E27" s="148">
        <f t="shared" si="5"/>
        <v>682.06772727272732</v>
      </c>
      <c r="F27" s="148">
        <f t="shared" si="5"/>
        <v>1</v>
      </c>
      <c r="G27" s="148">
        <f t="shared" si="5"/>
        <v>1</v>
      </c>
      <c r="H27" s="148">
        <f t="shared" si="5"/>
        <v>1</v>
      </c>
      <c r="I27" s="148">
        <f t="shared" si="5"/>
        <v>1</v>
      </c>
      <c r="J27" s="148">
        <f t="shared" si="5"/>
        <v>1</v>
      </c>
      <c r="K27" s="148">
        <f t="shared" si="5"/>
        <v>1</v>
      </c>
      <c r="L27" s="148">
        <f t="shared" si="5"/>
        <v>1</v>
      </c>
      <c r="M27" s="148">
        <f t="shared" si="5"/>
        <v>1</v>
      </c>
      <c r="N27" s="148">
        <f t="shared" si="5"/>
        <v>1</v>
      </c>
      <c r="O27" s="179"/>
      <c r="P27" s="54"/>
      <c r="Q27" s="54"/>
    </row>
    <row r="28" spans="1:18" ht="28.5" customHeight="1"/>
    <row r="29" spans="1:18" s="1" customFormat="1" ht="22.5" customHeight="1">
      <c r="A29" s="6"/>
      <c r="B29" s="295" t="s">
        <v>116</v>
      </c>
      <c r="C29" s="296"/>
      <c r="D29" s="296"/>
      <c r="E29" s="296"/>
      <c r="F29" s="296"/>
      <c r="G29" s="296"/>
      <c r="H29" s="296"/>
      <c r="I29" s="296"/>
      <c r="J29" s="296"/>
      <c r="K29" s="296"/>
      <c r="L29" s="296"/>
      <c r="M29" s="296"/>
      <c r="N29" s="296"/>
      <c r="O29" s="296"/>
      <c r="P29" s="296"/>
      <c r="Q29" s="6"/>
      <c r="R29" s="6"/>
    </row>
    <row r="30" spans="1:18" s="1" customFormat="1" ht="11.25">
      <c r="A30" s="6"/>
      <c r="B30" s="162" t="s">
        <v>78</v>
      </c>
      <c r="C30" s="25" t="s">
        <v>40</v>
      </c>
      <c r="D30" s="25" t="s">
        <v>41</v>
      </c>
      <c r="E30" s="25" t="s">
        <v>42</v>
      </c>
      <c r="F30" s="25" t="s">
        <v>43</v>
      </c>
      <c r="G30" s="25" t="s">
        <v>44</v>
      </c>
      <c r="H30" s="25" t="s">
        <v>45</v>
      </c>
      <c r="I30" s="25" t="s">
        <v>46</v>
      </c>
      <c r="J30" s="25" t="s">
        <v>47</v>
      </c>
      <c r="K30" s="25" t="s">
        <v>48</v>
      </c>
      <c r="L30" s="25" t="s">
        <v>73</v>
      </c>
      <c r="M30" s="25" t="s">
        <v>74</v>
      </c>
      <c r="N30" s="25" t="s">
        <v>75</v>
      </c>
      <c r="O30" s="25" t="s">
        <v>32</v>
      </c>
      <c r="P30" s="123" t="s">
        <v>33</v>
      </c>
      <c r="Q30" s="6"/>
      <c r="R30" s="6"/>
    </row>
    <row r="31" spans="1:18" s="1" customFormat="1" ht="12" customHeight="1">
      <c r="A31" s="6"/>
      <c r="B31" s="95" t="s">
        <v>79</v>
      </c>
      <c r="C31" s="173">
        <v>1711189350</v>
      </c>
      <c r="D31" s="173">
        <v>1492014050</v>
      </c>
      <c r="E31" s="173">
        <v>1461336100</v>
      </c>
      <c r="F31" s="173"/>
      <c r="G31" s="173"/>
      <c r="H31" s="173"/>
      <c r="I31" s="173"/>
      <c r="J31" s="173"/>
      <c r="K31" s="173"/>
      <c r="L31" s="173"/>
      <c r="M31" s="173"/>
      <c r="N31" s="174"/>
      <c r="O31" s="175">
        <f t="shared" ref="O31:O35" si="6">SUM(C31:N31)</f>
        <v>4664539500</v>
      </c>
      <c r="P31" s="175">
        <v>6631824.29</v>
      </c>
      <c r="Q31" s="6"/>
      <c r="R31" s="6"/>
    </row>
    <row r="32" spans="1:18" s="1" customFormat="1" ht="12" customHeight="1">
      <c r="A32" s="6"/>
      <c r="B32" s="96" t="s">
        <v>80</v>
      </c>
      <c r="C32" s="176">
        <v>2741880200</v>
      </c>
      <c r="D32" s="176">
        <v>2615277450</v>
      </c>
      <c r="E32" s="176">
        <v>3107300150</v>
      </c>
      <c r="F32" s="176"/>
      <c r="G32" s="176"/>
      <c r="H32" s="176"/>
      <c r="I32" s="176"/>
      <c r="J32" s="176"/>
      <c r="K32" s="176"/>
      <c r="L32" s="176"/>
      <c r="M32" s="176"/>
      <c r="N32" s="177"/>
      <c r="O32" s="178">
        <f t="shared" si="6"/>
        <v>8464457800</v>
      </c>
      <c r="P32" s="178">
        <v>12068022.699999999</v>
      </c>
      <c r="Q32" s="6"/>
      <c r="R32" s="6"/>
    </row>
    <row r="33" spans="2:17" s="6" customFormat="1" ht="12" customHeight="1">
      <c r="B33" s="95" t="s">
        <v>81</v>
      </c>
      <c r="C33" s="173">
        <v>118699400</v>
      </c>
      <c r="D33" s="173">
        <v>92178350</v>
      </c>
      <c r="E33" s="173">
        <v>75089950</v>
      </c>
      <c r="F33" s="173"/>
      <c r="G33" s="173"/>
      <c r="H33" s="173"/>
      <c r="I33" s="173"/>
      <c r="J33" s="173"/>
      <c r="K33" s="173"/>
      <c r="L33" s="173"/>
      <c r="M33" s="173"/>
      <c r="N33" s="174"/>
      <c r="O33" s="175">
        <f t="shared" si="6"/>
        <v>285967700</v>
      </c>
      <c r="P33" s="175">
        <v>405426.01</v>
      </c>
    </row>
    <row r="34" spans="2:17" s="6" customFormat="1" ht="12" customHeight="1">
      <c r="B34" s="97" t="s">
        <v>82</v>
      </c>
      <c r="C34" s="176">
        <v>21187047045</v>
      </c>
      <c r="D34" s="176">
        <v>19713355422</v>
      </c>
      <c r="E34" s="176">
        <v>20817657102</v>
      </c>
      <c r="F34" s="176"/>
      <c r="G34" s="176"/>
      <c r="H34" s="176"/>
      <c r="I34" s="176"/>
      <c r="J34" s="176"/>
      <c r="K34" s="176"/>
      <c r="L34" s="176"/>
      <c r="M34" s="176"/>
      <c r="N34" s="177"/>
      <c r="O34" s="178">
        <f t="shared" si="6"/>
        <v>61718059569</v>
      </c>
      <c r="P34" s="178">
        <v>87866920.040000007</v>
      </c>
    </row>
    <row r="35" spans="2:17" s="6" customFormat="1" ht="12" customHeight="1">
      <c r="B35" s="95" t="s">
        <v>83</v>
      </c>
      <c r="C35" s="173">
        <v>25838075</v>
      </c>
      <c r="D35" s="173">
        <v>18600425</v>
      </c>
      <c r="E35" s="173">
        <v>19368600</v>
      </c>
      <c r="F35" s="173"/>
      <c r="G35" s="173"/>
      <c r="H35" s="173"/>
      <c r="I35" s="173"/>
      <c r="J35" s="173"/>
      <c r="K35" s="173"/>
      <c r="L35" s="173"/>
      <c r="M35" s="173"/>
      <c r="N35" s="174"/>
      <c r="O35" s="175">
        <f t="shared" si="6"/>
        <v>63807100</v>
      </c>
      <c r="P35" s="175">
        <v>90604.06</v>
      </c>
    </row>
    <row r="36" spans="2:17" s="6" customFormat="1" ht="18" customHeight="1">
      <c r="B36" s="180" t="s">
        <v>2</v>
      </c>
      <c r="C36" s="181">
        <f t="shared" ref="C36:D36" si="7">SUM(C31:C35)</f>
        <v>25784654070</v>
      </c>
      <c r="D36" s="181">
        <f t="shared" si="7"/>
        <v>23931425697</v>
      </c>
      <c r="E36" s="181">
        <f t="shared" ref="E36:J36" si="8">SUM(E31:E35)</f>
        <v>25480751902</v>
      </c>
      <c r="F36" s="181">
        <f t="shared" si="8"/>
        <v>0</v>
      </c>
      <c r="G36" s="181">
        <f t="shared" si="8"/>
        <v>0</v>
      </c>
      <c r="H36" s="181">
        <f t="shared" si="8"/>
        <v>0</v>
      </c>
      <c r="I36" s="181">
        <f t="shared" si="8"/>
        <v>0</v>
      </c>
      <c r="J36" s="181">
        <f t="shared" si="8"/>
        <v>0</v>
      </c>
      <c r="K36" s="181">
        <f t="shared" ref="K36:L36" si="9">SUM(K31:K35)</f>
        <v>0</v>
      </c>
      <c r="L36" s="181">
        <f t="shared" si="9"/>
        <v>0</v>
      </c>
      <c r="M36" s="181">
        <f t="shared" ref="M36:N36" si="10">SUM(M31:M35)</f>
        <v>0</v>
      </c>
      <c r="N36" s="181">
        <f t="shared" si="10"/>
        <v>0</v>
      </c>
      <c r="O36" s="181">
        <f>SUM(C36:N36)</f>
        <v>75196831669</v>
      </c>
      <c r="P36" s="181">
        <f>SUM(P31:P35)</f>
        <v>107062797.10000001</v>
      </c>
    </row>
    <row r="37" spans="2:17" s="6" customFormat="1" ht="18" customHeight="1">
      <c r="B37" s="88" t="s">
        <v>8</v>
      </c>
      <c r="C37" s="88">
        <f t="shared" ref="C37:D37" si="11">C36/C38</f>
        <v>35715290.629544981</v>
      </c>
      <c r="D37" s="88">
        <f t="shared" si="11"/>
        <v>33989410.070824809</v>
      </c>
      <c r="E37" s="88">
        <f t="shared" ref="E37:N37" si="12">E36/E38</f>
        <v>37358096.392986834</v>
      </c>
      <c r="F37" s="88">
        <f t="shared" si="12"/>
        <v>0</v>
      </c>
      <c r="G37" s="88">
        <f t="shared" si="12"/>
        <v>0</v>
      </c>
      <c r="H37" s="88">
        <f t="shared" si="12"/>
        <v>0</v>
      </c>
      <c r="I37" s="88">
        <f t="shared" si="12"/>
        <v>0</v>
      </c>
      <c r="J37" s="88">
        <f t="shared" si="12"/>
        <v>0</v>
      </c>
      <c r="K37" s="88">
        <f t="shared" si="12"/>
        <v>0</v>
      </c>
      <c r="L37" s="88">
        <f t="shared" si="12"/>
        <v>0</v>
      </c>
      <c r="M37" s="88">
        <f t="shared" si="12"/>
        <v>0</v>
      </c>
      <c r="N37" s="88">
        <f t="shared" si="12"/>
        <v>0</v>
      </c>
      <c r="O37" s="181">
        <f>SUM(C37:N37)</f>
        <v>107062797.09335662</v>
      </c>
      <c r="P37" s="88"/>
    </row>
    <row r="38" spans="2:17" s="6" customFormat="1" ht="16.5" customHeight="1">
      <c r="B38" s="88" t="s">
        <v>30</v>
      </c>
      <c r="C38" s="106">
        <f>+'Retorno Máquinas'!C28</f>
        <v>721.95</v>
      </c>
      <c r="D38" s="106">
        <f>+'Retorno Máquinas'!D28</f>
        <v>704.08476190476188</v>
      </c>
      <c r="E38" s="106">
        <f>+'Retorno Máquinas'!E28</f>
        <v>682.06772727272732</v>
      </c>
      <c r="F38" s="106">
        <f>+'Retorno Máquinas'!F28</f>
        <v>1</v>
      </c>
      <c r="G38" s="106">
        <f>+'Retorno Máquinas'!G28</f>
        <v>1</v>
      </c>
      <c r="H38" s="106">
        <f>+'Retorno Máquinas'!H28</f>
        <v>1</v>
      </c>
      <c r="I38" s="106">
        <f>+'Retorno Máquinas'!I28</f>
        <v>1</v>
      </c>
      <c r="J38" s="106">
        <f>+'Retorno Máquinas'!J28</f>
        <v>1</v>
      </c>
      <c r="K38" s="106">
        <f>+'Retorno Máquinas'!K28</f>
        <v>1</v>
      </c>
      <c r="L38" s="106">
        <f>+'Retorno Máquinas'!L28</f>
        <v>1</v>
      </c>
      <c r="M38" s="106">
        <f>+'Retorno Máquinas'!M28</f>
        <v>1</v>
      </c>
      <c r="N38" s="106">
        <f>+'Retorno Máquinas'!N28</f>
        <v>1</v>
      </c>
      <c r="O38" s="89"/>
      <c r="P38" s="89"/>
    </row>
    <row r="39" spans="2:17" s="6" customFormat="1" ht="22.5" customHeight="1">
      <c r="B39" s="1"/>
      <c r="C39" s="1"/>
      <c r="D39" s="1"/>
      <c r="E39" s="1"/>
      <c r="F39" s="1"/>
      <c r="G39" s="1"/>
      <c r="H39" s="1"/>
      <c r="I39" s="1"/>
      <c r="J39" s="1"/>
      <c r="K39" s="1"/>
      <c r="L39" s="1"/>
      <c r="M39" s="1"/>
      <c r="N39" s="1"/>
      <c r="O39" s="1"/>
      <c r="P39" s="1"/>
    </row>
    <row r="40" spans="2:17" s="6" customFormat="1" ht="22.5" customHeight="1">
      <c r="B40" s="297" t="s">
        <v>84</v>
      </c>
      <c r="C40" s="298"/>
      <c r="D40" s="298"/>
      <c r="E40" s="298"/>
      <c r="F40" s="298"/>
      <c r="G40" s="298"/>
      <c r="H40" s="298"/>
      <c r="I40" s="298"/>
      <c r="J40" s="298"/>
      <c r="K40" s="298"/>
      <c r="L40" s="298"/>
      <c r="M40" s="298"/>
      <c r="N40" s="298"/>
      <c r="O40" s="299"/>
      <c r="P40" s="1"/>
    </row>
    <row r="41" spans="2:17" s="6" customFormat="1" ht="11.25">
      <c r="B41" s="162" t="s">
        <v>78</v>
      </c>
      <c r="C41" s="25" t="s">
        <v>40</v>
      </c>
      <c r="D41" s="25" t="s">
        <v>41</v>
      </c>
      <c r="E41" s="25" t="s">
        <v>42</v>
      </c>
      <c r="F41" s="25" t="s">
        <v>43</v>
      </c>
      <c r="G41" s="25" t="s">
        <v>44</v>
      </c>
      <c r="H41" s="25" t="s">
        <v>45</v>
      </c>
      <c r="I41" s="25" t="s">
        <v>46</v>
      </c>
      <c r="J41" s="25" t="s">
        <v>47</v>
      </c>
      <c r="K41" s="25" t="s">
        <v>48</v>
      </c>
      <c r="L41" s="25" t="s">
        <v>73</v>
      </c>
      <c r="M41" s="25" t="s">
        <v>74</v>
      </c>
      <c r="N41" s="25" t="s">
        <v>75</v>
      </c>
      <c r="O41" s="163" t="s">
        <v>2</v>
      </c>
      <c r="P41" s="1"/>
    </row>
    <row r="42" spans="2:17" s="6" customFormat="1" ht="12" customHeight="1">
      <c r="B42" s="95" t="s">
        <v>79</v>
      </c>
      <c r="C42" s="107">
        <v>6.6360000000000002E-2</v>
      </c>
      <c r="D42" s="107">
        <v>6.2350000000000003E-2</v>
      </c>
      <c r="E42" s="107">
        <v>5.7349999999999998E-2</v>
      </c>
      <c r="F42" s="107"/>
      <c r="G42" s="107"/>
      <c r="H42" s="107"/>
      <c r="I42" s="107"/>
      <c r="J42" s="107"/>
      <c r="K42" s="107"/>
      <c r="L42" s="107"/>
      <c r="M42" s="107"/>
      <c r="N42" s="107"/>
      <c r="O42" s="107">
        <v>6.2031064294467649E-2</v>
      </c>
      <c r="P42" s="1"/>
      <c r="Q42" s="221"/>
    </row>
    <row r="43" spans="2:17" s="6" customFormat="1" ht="12" customHeight="1">
      <c r="B43" s="96" t="s">
        <v>80</v>
      </c>
      <c r="C43" s="108">
        <v>0.10634</v>
      </c>
      <c r="D43" s="108">
        <v>0.10928</v>
      </c>
      <c r="E43" s="108">
        <v>0.12195</v>
      </c>
      <c r="F43" s="108"/>
      <c r="G43" s="108"/>
      <c r="H43" s="108"/>
      <c r="I43" s="108"/>
      <c r="J43" s="108"/>
      <c r="K43" s="108"/>
      <c r="L43" s="108"/>
      <c r="M43" s="108"/>
      <c r="N43" s="108"/>
      <c r="O43" s="108">
        <v>0.11256402180957159</v>
      </c>
      <c r="P43" s="1"/>
    </row>
    <row r="44" spans="2:17" s="6" customFormat="1" ht="12" customHeight="1">
      <c r="B44" s="95" t="s">
        <v>81</v>
      </c>
      <c r="C44" s="107">
        <v>4.5999999999999999E-3</v>
      </c>
      <c r="D44" s="107">
        <v>3.8999999999999998E-3</v>
      </c>
      <c r="E44" s="107">
        <v>2.8999999999999998E-3</v>
      </c>
      <c r="F44" s="107"/>
      <c r="G44" s="107"/>
      <c r="H44" s="107"/>
      <c r="I44" s="107"/>
      <c r="J44" s="107"/>
      <c r="K44" s="107"/>
      <c r="L44" s="107"/>
      <c r="M44" s="107"/>
      <c r="N44" s="107"/>
      <c r="O44" s="107">
        <v>3.8029221930355691E-3</v>
      </c>
      <c r="P44" s="1"/>
    </row>
    <row r="45" spans="2:17" s="6" customFormat="1" ht="12" customHeight="1">
      <c r="B45" s="97" t="s">
        <v>82</v>
      </c>
      <c r="C45" s="108">
        <v>0.82169000000000003</v>
      </c>
      <c r="D45" s="108">
        <v>0.82374000000000003</v>
      </c>
      <c r="E45" s="108">
        <v>0.81699999999999995</v>
      </c>
      <c r="F45" s="108"/>
      <c r="G45" s="108"/>
      <c r="H45" s="108"/>
      <c r="I45" s="108"/>
      <c r="J45" s="108"/>
      <c r="K45" s="108"/>
      <c r="L45" s="108"/>
      <c r="M45" s="108"/>
      <c r="N45" s="108"/>
      <c r="O45" s="108">
        <v>0.82075345728220828</v>
      </c>
      <c r="P45" s="1"/>
    </row>
    <row r="46" spans="2:17" s="6" customFormat="1" ht="12" customHeight="1">
      <c r="B46" s="95" t="s">
        <v>83</v>
      </c>
      <c r="C46" s="107">
        <v>1E-3</v>
      </c>
      <c r="D46" s="107">
        <v>7.7999999999999999E-4</v>
      </c>
      <c r="E46" s="107">
        <v>7.6000000000000004E-4</v>
      </c>
      <c r="F46" s="107"/>
      <c r="G46" s="107"/>
      <c r="H46" s="107"/>
      <c r="I46" s="107"/>
      <c r="J46" s="107"/>
      <c r="K46" s="107"/>
      <c r="L46" s="107"/>
      <c r="M46" s="107"/>
      <c r="N46" s="107"/>
      <c r="O46" s="107">
        <v>8.4853442071688458E-4</v>
      </c>
      <c r="P46" s="1"/>
    </row>
    <row r="47" spans="2:17" s="6" customFormat="1" ht="18" customHeight="1">
      <c r="B47" s="164" t="s">
        <v>2</v>
      </c>
      <c r="C47" s="165">
        <f t="shared" ref="C47:N47" si="13">SUM(C42:C46)</f>
        <v>0.99999000000000005</v>
      </c>
      <c r="D47" s="165">
        <f t="shared" si="13"/>
        <v>1.0000499999999999</v>
      </c>
      <c r="E47" s="165">
        <f t="shared" si="13"/>
        <v>0.99995999999999996</v>
      </c>
      <c r="F47" s="165">
        <f t="shared" si="13"/>
        <v>0</v>
      </c>
      <c r="G47" s="165">
        <f t="shared" si="13"/>
        <v>0</v>
      </c>
      <c r="H47" s="165">
        <f t="shared" si="13"/>
        <v>0</v>
      </c>
      <c r="I47" s="165">
        <f t="shared" si="13"/>
        <v>0</v>
      </c>
      <c r="J47" s="165">
        <f t="shared" si="13"/>
        <v>0</v>
      </c>
      <c r="K47" s="165">
        <f t="shared" si="13"/>
        <v>0</v>
      </c>
      <c r="L47" s="165">
        <f t="shared" si="13"/>
        <v>0</v>
      </c>
      <c r="M47" s="165">
        <f t="shared" si="13"/>
        <v>0</v>
      </c>
      <c r="N47" s="165">
        <f t="shared" si="13"/>
        <v>0</v>
      </c>
      <c r="O47" s="166">
        <v>1</v>
      </c>
      <c r="P47" s="1"/>
    </row>
    <row r="49" spans="3:16">
      <c r="C49" s="120"/>
      <c r="D49" s="120"/>
      <c r="J49" s="120"/>
      <c r="K49" s="120"/>
      <c r="L49" s="120"/>
      <c r="M49" s="120"/>
      <c r="N49" s="120"/>
      <c r="O49" s="196"/>
      <c r="P49" s="196"/>
    </row>
    <row r="50" spans="3:16">
      <c r="O50" s="196"/>
      <c r="P50" s="196"/>
    </row>
    <row r="51" spans="3:16">
      <c r="O51" s="196"/>
      <c r="P51" s="196"/>
    </row>
    <row r="52" spans="3:16">
      <c r="O52" s="196"/>
      <c r="P52" s="196"/>
    </row>
    <row r="53" spans="3:16">
      <c r="O53" s="196"/>
      <c r="P53" s="196"/>
    </row>
    <row r="54" spans="3:16">
      <c r="C54" s="66"/>
    </row>
    <row r="59" spans="3:16">
      <c r="L59" s="120"/>
      <c r="M59" s="120"/>
      <c r="N59" s="120"/>
      <c r="O59" s="120"/>
      <c r="P59" s="120"/>
    </row>
    <row r="60" spans="3:16">
      <c r="P60" s="17"/>
    </row>
    <row r="61" spans="3:16">
      <c r="P61" s="17"/>
    </row>
    <row r="62" spans="3:16">
      <c r="P62" s="17"/>
    </row>
    <row r="63" spans="3:16">
      <c r="P63" s="17"/>
    </row>
    <row r="64" spans="3:16">
      <c r="P64" s="17"/>
    </row>
    <row r="65" spans="16:16">
      <c r="P65" s="17"/>
    </row>
    <row r="66" spans="16:16">
      <c r="P66" s="17"/>
    </row>
  </sheetData>
  <mergeCells count="4">
    <mergeCell ref="B8:O8"/>
    <mergeCell ref="B18:O18"/>
    <mergeCell ref="B29:P29"/>
    <mergeCell ref="B40:O40"/>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Superintendencia de Casinos de Juego.</cp:lastModifiedBy>
  <cp:lastPrinted>2015-12-29T14:27:12Z</cp:lastPrinted>
  <dcterms:created xsi:type="dcterms:W3CDTF">2009-04-09T13:46:36Z</dcterms:created>
  <dcterms:modified xsi:type="dcterms:W3CDTF">2016-04-27T14:45:33Z</dcterms:modified>
</cp:coreProperties>
</file>